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List" sheetId="1" r:id="rId1"/>
    <sheet name="Age" sheetId="2" r:id="rId2"/>
    <sheet name="Guts" sheetId="7" r:id="rId3"/>
  </sheets>
  <calcPr calcId="145621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C41" i="1"/>
  <c r="C40" i="1"/>
  <c r="C39" i="1"/>
  <c r="C38" i="1"/>
  <c r="C37" i="1"/>
  <c r="C36" i="1"/>
  <c r="C34" i="1"/>
  <c r="C33" i="1"/>
  <c r="C30" i="1"/>
  <c r="C29" i="1"/>
  <c r="C28" i="1"/>
  <c r="C42" i="1"/>
  <c r="C32" i="1"/>
  <c r="C31" i="1"/>
  <c r="C35" i="1"/>
  <c r="D35" i="1" s="1"/>
  <c r="C22" i="1"/>
  <c r="C27" i="1"/>
  <c r="C26" i="1"/>
  <c r="C25" i="1"/>
  <c r="C23" i="1"/>
  <c r="C19" i="1"/>
  <c r="C21" i="1"/>
  <c r="C20" i="1"/>
  <c r="C24" i="1"/>
  <c r="C18" i="1"/>
  <c r="C17" i="1"/>
  <c r="C16" i="1"/>
  <c r="C9" i="1"/>
  <c r="C15" i="1"/>
  <c r="C13" i="1"/>
  <c r="C14" i="1"/>
  <c r="C10" i="1"/>
  <c r="D10" i="1" s="1"/>
  <c r="C12" i="1"/>
  <c r="C8" i="1"/>
  <c r="C6" i="1"/>
  <c r="C11" i="1"/>
  <c r="C7" i="1"/>
  <c r="C5" i="1"/>
  <c r="C4" i="1"/>
  <c r="C3" i="1"/>
  <c r="C2" i="1"/>
  <c r="D2" i="1" s="1"/>
  <c r="AP45" i="2"/>
  <c r="AP44" i="2"/>
  <c r="AH45" i="2"/>
  <c r="AH44" i="2"/>
  <c r="AR42" i="2"/>
  <c r="AQ42" i="2"/>
  <c r="AM42" i="2"/>
  <c r="AL42" i="2"/>
  <c r="AK42" i="2"/>
  <c r="AJ42" i="2"/>
  <c r="AI42" i="2"/>
  <c r="AN42" i="2" s="1"/>
  <c r="AO42" i="2" s="1"/>
  <c r="AP42" i="2" s="1"/>
  <c r="AE42" i="2"/>
  <c r="AD42" i="2"/>
  <c r="AC42" i="2"/>
  <c r="AB42" i="2"/>
  <c r="AA42" i="2"/>
  <c r="AF42" i="2" s="1"/>
  <c r="AG42" i="2" s="1"/>
  <c r="AH42" i="2" s="1"/>
  <c r="X42" i="2"/>
  <c r="Z42" i="2" s="1"/>
  <c r="S42" i="2"/>
  <c r="T42" i="2" s="1"/>
  <c r="P42" i="2"/>
  <c r="N42" i="2"/>
  <c r="O42" i="2" s="1"/>
  <c r="K42" i="2"/>
  <c r="J42" i="2"/>
  <c r="I42" i="2"/>
  <c r="D42" i="2"/>
  <c r="AP10" i="2"/>
  <c r="AP2" i="2"/>
  <c r="AO10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  <c r="AP9" i="2"/>
  <c r="AP8" i="2"/>
  <c r="AP7" i="2"/>
  <c r="AP6" i="2"/>
  <c r="AP5" i="2"/>
  <c r="AP4" i="2"/>
  <c r="AP3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3" i="2"/>
  <c r="AH2" i="2"/>
  <c r="AI2" i="2"/>
  <c r="AM41" i="2"/>
  <c r="AL41" i="2"/>
  <c r="AK41" i="2"/>
  <c r="AJ41" i="2"/>
  <c r="AN41" i="2" s="1"/>
  <c r="AO41" i="2" s="1"/>
  <c r="AI41" i="2"/>
  <c r="AM40" i="2"/>
  <c r="AL40" i="2"/>
  <c r="AK40" i="2"/>
  <c r="AN40" i="2" s="1"/>
  <c r="AO40" i="2" s="1"/>
  <c r="AJ40" i="2"/>
  <c r="AI40" i="2"/>
  <c r="AM39" i="2"/>
  <c r="AL39" i="2"/>
  <c r="AN39" i="2" s="1"/>
  <c r="AO39" i="2" s="1"/>
  <c r="AK39" i="2"/>
  <c r="AJ39" i="2"/>
  <c r="AI39" i="2"/>
  <c r="AM38" i="2"/>
  <c r="AL38" i="2"/>
  <c r="AK38" i="2"/>
  <c r="AJ38" i="2"/>
  <c r="AI38" i="2"/>
  <c r="AM37" i="2"/>
  <c r="AL37" i="2"/>
  <c r="AK37" i="2"/>
  <c r="AJ37" i="2"/>
  <c r="AN37" i="2" s="1"/>
  <c r="AO37" i="2" s="1"/>
  <c r="AI37" i="2"/>
  <c r="AM36" i="2"/>
  <c r="AL36" i="2"/>
  <c r="AK36" i="2"/>
  <c r="AN36" i="2" s="1"/>
  <c r="AO36" i="2" s="1"/>
  <c r="AJ36" i="2"/>
  <c r="AI36" i="2"/>
  <c r="AM35" i="2"/>
  <c r="AL35" i="2"/>
  <c r="AN35" i="2" s="1"/>
  <c r="AO35" i="2" s="1"/>
  <c r="AK35" i="2"/>
  <c r="AJ35" i="2"/>
  <c r="AI35" i="2"/>
  <c r="AM34" i="2"/>
  <c r="AL34" i="2"/>
  <c r="AK34" i="2"/>
  <c r="AJ34" i="2"/>
  <c r="AI34" i="2"/>
  <c r="AM33" i="2"/>
  <c r="AL33" i="2"/>
  <c r="AK33" i="2"/>
  <c r="AJ33" i="2"/>
  <c r="AN33" i="2" s="1"/>
  <c r="AO33" i="2" s="1"/>
  <c r="AI33" i="2"/>
  <c r="AM32" i="2"/>
  <c r="AL32" i="2"/>
  <c r="AK32" i="2"/>
  <c r="AN32" i="2" s="1"/>
  <c r="AO32" i="2" s="1"/>
  <c r="AJ32" i="2"/>
  <c r="AI32" i="2"/>
  <c r="AM31" i="2"/>
  <c r="AL31" i="2"/>
  <c r="AN31" i="2" s="1"/>
  <c r="AO31" i="2" s="1"/>
  <c r="AK31" i="2"/>
  <c r="AJ31" i="2"/>
  <c r="AI31" i="2"/>
  <c r="AM30" i="2"/>
  <c r="AL30" i="2"/>
  <c r="AK30" i="2"/>
  <c r="AJ30" i="2"/>
  <c r="AI30" i="2"/>
  <c r="AM29" i="2"/>
  <c r="AL29" i="2"/>
  <c r="AK29" i="2"/>
  <c r="AJ29" i="2"/>
  <c r="AN29" i="2" s="1"/>
  <c r="AO29" i="2" s="1"/>
  <c r="AI29" i="2"/>
  <c r="AM28" i="2"/>
  <c r="AL28" i="2"/>
  <c r="AK28" i="2"/>
  <c r="AN28" i="2" s="1"/>
  <c r="AO28" i="2" s="1"/>
  <c r="AJ28" i="2"/>
  <c r="AI28" i="2"/>
  <c r="AM27" i="2"/>
  <c r="AL27" i="2"/>
  <c r="AN27" i="2" s="1"/>
  <c r="AO27" i="2" s="1"/>
  <c r="AK27" i="2"/>
  <c r="AJ27" i="2"/>
  <c r="AI27" i="2"/>
  <c r="AM26" i="2"/>
  <c r="AL26" i="2"/>
  <c r="AK26" i="2"/>
  <c r="AJ26" i="2"/>
  <c r="AI26" i="2"/>
  <c r="AM25" i="2"/>
  <c r="AL25" i="2"/>
  <c r="AK25" i="2"/>
  <c r="AJ25" i="2"/>
  <c r="AN25" i="2" s="1"/>
  <c r="AO25" i="2" s="1"/>
  <c r="AI25" i="2"/>
  <c r="AM24" i="2"/>
  <c r="AL24" i="2"/>
  <c r="AK24" i="2"/>
  <c r="AN24" i="2" s="1"/>
  <c r="AO24" i="2" s="1"/>
  <c r="AJ24" i="2"/>
  <c r="AI24" i="2"/>
  <c r="AM23" i="2"/>
  <c r="AL23" i="2"/>
  <c r="AN23" i="2" s="1"/>
  <c r="AO23" i="2" s="1"/>
  <c r="AK23" i="2"/>
  <c r="AJ23" i="2"/>
  <c r="AI23" i="2"/>
  <c r="AM22" i="2"/>
  <c r="AL22" i="2"/>
  <c r="AK22" i="2"/>
  <c r="AJ22" i="2"/>
  <c r="AI22" i="2"/>
  <c r="AM21" i="2"/>
  <c r="AL21" i="2"/>
  <c r="AK21" i="2"/>
  <c r="AJ21" i="2"/>
  <c r="AN21" i="2" s="1"/>
  <c r="AO21" i="2" s="1"/>
  <c r="AI21" i="2"/>
  <c r="AM20" i="2"/>
  <c r="AL20" i="2"/>
  <c r="AK20" i="2"/>
  <c r="AN20" i="2" s="1"/>
  <c r="AO20" i="2" s="1"/>
  <c r="AJ20" i="2"/>
  <c r="AI20" i="2"/>
  <c r="AM19" i="2"/>
  <c r="AL19" i="2"/>
  <c r="AN19" i="2" s="1"/>
  <c r="AO19" i="2" s="1"/>
  <c r="AK19" i="2"/>
  <c r="AJ19" i="2"/>
  <c r="AI19" i="2"/>
  <c r="AM18" i="2"/>
  <c r="AL18" i="2"/>
  <c r="AK18" i="2"/>
  <c r="AJ18" i="2"/>
  <c r="AI18" i="2"/>
  <c r="AM17" i="2"/>
  <c r="AL17" i="2"/>
  <c r="AK17" i="2"/>
  <c r="AJ17" i="2"/>
  <c r="AN17" i="2" s="1"/>
  <c r="AO17" i="2" s="1"/>
  <c r="AI17" i="2"/>
  <c r="AM16" i="2"/>
  <c r="AL16" i="2"/>
  <c r="AK16" i="2"/>
  <c r="AN16" i="2" s="1"/>
  <c r="AO16" i="2" s="1"/>
  <c r="AJ16" i="2"/>
  <c r="AI16" i="2"/>
  <c r="AM15" i="2"/>
  <c r="AL15" i="2"/>
  <c r="AN15" i="2" s="1"/>
  <c r="AO15" i="2" s="1"/>
  <c r="AK15" i="2"/>
  <c r="AJ15" i="2"/>
  <c r="AI15" i="2"/>
  <c r="AM14" i="2"/>
  <c r="AL14" i="2"/>
  <c r="AK14" i="2"/>
  <c r="AJ14" i="2"/>
  <c r="AI14" i="2"/>
  <c r="AM13" i="2"/>
  <c r="AL13" i="2"/>
  <c r="AK13" i="2"/>
  <c r="AJ13" i="2"/>
  <c r="AN13" i="2" s="1"/>
  <c r="AO13" i="2" s="1"/>
  <c r="AI13" i="2"/>
  <c r="AM12" i="2"/>
  <c r="AL12" i="2"/>
  <c r="AK12" i="2"/>
  <c r="AN12" i="2" s="1"/>
  <c r="AO12" i="2" s="1"/>
  <c r="AJ12" i="2"/>
  <c r="AI12" i="2"/>
  <c r="AM11" i="2"/>
  <c r="AL11" i="2"/>
  <c r="AN11" i="2" s="1"/>
  <c r="AO11" i="2" s="1"/>
  <c r="AK11" i="2"/>
  <c r="AJ11" i="2"/>
  <c r="AI11" i="2"/>
  <c r="AM10" i="2"/>
  <c r="AL10" i="2"/>
  <c r="AK10" i="2"/>
  <c r="AJ10" i="2"/>
  <c r="AI10" i="2"/>
  <c r="AM9" i="2"/>
  <c r="AL9" i="2"/>
  <c r="AK9" i="2"/>
  <c r="AJ9" i="2"/>
  <c r="AI9" i="2"/>
  <c r="AM8" i="2"/>
  <c r="AL8" i="2"/>
  <c r="AK8" i="2"/>
  <c r="AN8" i="2" s="1"/>
  <c r="AO8" i="2" s="1"/>
  <c r="AJ8" i="2"/>
  <c r="AI8" i="2"/>
  <c r="AM7" i="2"/>
  <c r="AL7" i="2"/>
  <c r="AN7" i="2" s="1"/>
  <c r="AO7" i="2" s="1"/>
  <c r="AK7" i="2"/>
  <c r="AJ7" i="2"/>
  <c r="AI7" i="2"/>
  <c r="AM6" i="2"/>
  <c r="AL6" i="2"/>
  <c r="AK6" i="2"/>
  <c r="AJ6" i="2"/>
  <c r="AI6" i="2"/>
  <c r="AM5" i="2"/>
  <c r="AL5" i="2"/>
  <c r="AK5" i="2"/>
  <c r="AJ5" i="2"/>
  <c r="AN5" i="2" s="1"/>
  <c r="AO5" i="2" s="1"/>
  <c r="AI5" i="2"/>
  <c r="AM4" i="2"/>
  <c r="AL4" i="2"/>
  <c r="AK4" i="2"/>
  <c r="AN4" i="2" s="1"/>
  <c r="AO4" i="2" s="1"/>
  <c r="AJ4" i="2"/>
  <c r="AI4" i="2"/>
  <c r="AM3" i="2"/>
  <c r="AL3" i="2"/>
  <c r="AN3" i="2" s="1"/>
  <c r="AO3" i="2" s="1"/>
  <c r="AK3" i="2"/>
  <c r="AJ3" i="2"/>
  <c r="AI3" i="2"/>
  <c r="AM2" i="2"/>
  <c r="AL2" i="2"/>
  <c r="AK2" i="2"/>
  <c r="AE2" i="2"/>
  <c r="AD2" i="2"/>
  <c r="AC2" i="2"/>
  <c r="AJ2" i="2"/>
  <c r="AN9" i="2"/>
  <c r="AO9" i="2" s="1"/>
  <c r="AN38" i="2"/>
  <c r="AO38" i="2" s="1"/>
  <c r="AN34" i="2"/>
  <c r="AO34" i="2" s="1"/>
  <c r="AN30" i="2"/>
  <c r="AO30" i="2" s="1"/>
  <c r="AN26" i="2"/>
  <c r="AO26" i="2" s="1"/>
  <c r="AN22" i="2"/>
  <c r="AO22" i="2" s="1"/>
  <c r="AN18" i="2"/>
  <c r="AO18" i="2" s="1"/>
  <c r="AN14" i="2"/>
  <c r="AO14" i="2" s="1"/>
  <c r="AN10" i="2"/>
  <c r="AN6" i="2"/>
  <c r="AO6" i="2" s="1"/>
  <c r="AN2" i="2"/>
  <c r="AG7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6" i="2"/>
  <c r="AG5" i="2"/>
  <c r="AG4" i="2"/>
  <c r="AG3" i="2"/>
  <c r="AE41" i="2"/>
  <c r="AD41" i="2"/>
  <c r="AC41" i="2"/>
  <c r="AB41" i="2"/>
  <c r="AA41" i="2"/>
  <c r="AF41" i="2" s="1"/>
  <c r="AE40" i="2"/>
  <c r="AD40" i="2"/>
  <c r="AC40" i="2"/>
  <c r="AB40" i="2"/>
  <c r="AA40" i="2"/>
  <c r="AF40" i="2" s="1"/>
  <c r="AE39" i="2"/>
  <c r="AD39" i="2"/>
  <c r="AC39" i="2"/>
  <c r="AB39" i="2"/>
  <c r="AA39" i="2"/>
  <c r="AF39" i="2" s="1"/>
  <c r="AE38" i="2"/>
  <c r="AD38" i="2"/>
  <c r="AC38" i="2"/>
  <c r="AB38" i="2"/>
  <c r="AA38" i="2"/>
  <c r="AF38" i="2" s="1"/>
  <c r="AE37" i="2"/>
  <c r="AD37" i="2"/>
  <c r="AC37" i="2"/>
  <c r="AB37" i="2"/>
  <c r="AA37" i="2"/>
  <c r="AF37" i="2" s="1"/>
  <c r="AE36" i="2"/>
  <c r="AD36" i="2"/>
  <c r="AC36" i="2"/>
  <c r="AB36" i="2"/>
  <c r="AF36" i="2" s="1"/>
  <c r="AA36" i="2"/>
  <c r="AE35" i="2"/>
  <c r="AD35" i="2"/>
  <c r="AC35" i="2"/>
  <c r="AB35" i="2"/>
  <c r="AA35" i="2"/>
  <c r="AF35" i="2" s="1"/>
  <c r="AE34" i="2"/>
  <c r="AD34" i="2"/>
  <c r="AC34" i="2"/>
  <c r="AB34" i="2"/>
  <c r="AF34" i="2" s="1"/>
  <c r="AA34" i="2"/>
  <c r="AE33" i="2"/>
  <c r="AD33" i="2"/>
  <c r="AC33" i="2"/>
  <c r="AB33" i="2"/>
  <c r="AA33" i="2"/>
  <c r="AF33" i="2" s="1"/>
  <c r="AE32" i="2"/>
  <c r="AD32" i="2"/>
  <c r="AC32" i="2"/>
  <c r="AB32" i="2"/>
  <c r="AF32" i="2" s="1"/>
  <c r="AA32" i="2"/>
  <c r="AE31" i="2"/>
  <c r="AD31" i="2"/>
  <c r="AC31" i="2"/>
  <c r="AB31" i="2"/>
  <c r="AA31" i="2"/>
  <c r="AF31" i="2" s="1"/>
  <c r="AE30" i="2"/>
  <c r="AD30" i="2"/>
  <c r="AC30" i="2"/>
  <c r="AB30" i="2"/>
  <c r="AF30" i="2" s="1"/>
  <c r="AA30" i="2"/>
  <c r="AE29" i="2"/>
  <c r="AD29" i="2"/>
  <c r="AC29" i="2"/>
  <c r="AB29" i="2"/>
  <c r="AA29" i="2"/>
  <c r="AF29" i="2" s="1"/>
  <c r="AE28" i="2"/>
  <c r="AD28" i="2"/>
  <c r="AC28" i="2"/>
  <c r="AB28" i="2"/>
  <c r="AF28" i="2" s="1"/>
  <c r="AA28" i="2"/>
  <c r="AE27" i="2"/>
  <c r="AD27" i="2"/>
  <c r="AC27" i="2"/>
  <c r="AB27" i="2"/>
  <c r="AA27" i="2"/>
  <c r="AF27" i="2" s="1"/>
  <c r="AE26" i="2"/>
  <c r="AD26" i="2"/>
  <c r="AC26" i="2"/>
  <c r="AB26" i="2"/>
  <c r="AF26" i="2" s="1"/>
  <c r="AA26" i="2"/>
  <c r="AE25" i="2"/>
  <c r="AD25" i="2"/>
  <c r="AC25" i="2"/>
  <c r="AB25" i="2"/>
  <c r="AA25" i="2"/>
  <c r="AF25" i="2" s="1"/>
  <c r="AE24" i="2"/>
  <c r="AD24" i="2"/>
  <c r="AC24" i="2"/>
  <c r="AB24" i="2"/>
  <c r="AF24" i="2" s="1"/>
  <c r="AA24" i="2"/>
  <c r="AE23" i="2"/>
  <c r="AD23" i="2"/>
  <c r="AC23" i="2"/>
  <c r="AB23" i="2"/>
  <c r="AA23" i="2"/>
  <c r="AF23" i="2" s="1"/>
  <c r="AE22" i="2"/>
  <c r="AD22" i="2"/>
  <c r="AC22" i="2"/>
  <c r="AB22" i="2"/>
  <c r="AF22" i="2" s="1"/>
  <c r="AA22" i="2"/>
  <c r="AE21" i="2"/>
  <c r="AD21" i="2"/>
  <c r="AC21" i="2"/>
  <c r="AB21" i="2"/>
  <c r="AA21" i="2"/>
  <c r="AF21" i="2" s="1"/>
  <c r="AE20" i="2"/>
  <c r="AD20" i="2"/>
  <c r="AC20" i="2"/>
  <c r="AB20" i="2"/>
  <c r="AF20" i="2" s="1"/>
  <c r="AA20" i="2"/>
  <c r="AE19" i="2"/>
  <c r="AD19" i="2"/>
  <c r="AC19" i="2"/>
  <c r="AB19" i="2"/>
  <c r="AA19" i="2"/>
  <c r="AF19" i="2" s="1"/>
  <c r="AE18" i="2"/>
  <c r="AD18" i="2"/>
  <c r="AC18" i="2"/>
  <c r="AB18" i="2"/>
  <c r="AF18" i="2" s="1"/>
  <c r="AA18" i="2"/>
  <c r="AE17" i="2"/>
  <c r="AD17" i="2"/>
  <c r="AC17" i="2"/>
  <c r="AB17" i="2"/>
  <c r="AA17" i="2"/>
  <c r="AF17" i="2" s="1"/>
  <c r="AE16" i="2"/>
  <c r="AD16" i="2"/>
  <c r="AC16" i="2"/>
  <c r="AB16" i="2"/>
  <c r="AF16" i="2" s="1"/>
  <c r="AA16" i="2"/>
  <c r="AE15" i="2"/>
  <c r="AD15" i="2"/>
  <c r="AC15" i="2"/>
  <c r="AB15" i="2"/>
  <c r="AA15" i="2"/>
  <c r="AF15" i="2" s="1"/>
  <c r="AE14" i="2"/>
  <c r="AD14" i="2"/>
  <c r="AC14" i="2"/>
  <c r="AB14" i="2"/>
  <c r="AF14" i="2" s="1"/>
  <c r="AA14" i="2"/>
  <c r="AE13" i="2"/>
  <c r="AD13" i="2"/>
  <c r="AC13" i="2"/>
  <c r="AB13" i="2"/>
  <c r="AA13" i="2"/>
  <c r="AF13" i="2" s="1"/>
  <c r="AE12" i="2"/>
  <c r="AD12" i="2"/>
  <c r="AC12" i="2"/>
  <c r="AB12" i="2"/>
  <c r="AF12" i="2" s="1"/>
  <c r="AA12" i="2"/>
  <c r="AE11" i="2"/>
  <c r="AD11" i="2"/>
  <c r="AC11" i="2"/>
  <c r="AB11" i="2"/>
  <c r="AA11" i="2"/>
  <c r="AF11" i="2" s="1"/>
  <c r="AE10" i="2"/>
  <c r="AD10" i="2"/>
  <c r="AC10" i="2"/>
  <c r="AB10" i="2"/>
  <c r="AF10" i="2" s="1"/>
  <c r="AA10" i="2"/>
  <c r="AE9" i="2"/>
  <c r="AD9" i="2"/>
  <c r="AC9" i="2"/>
  <c r="AB9" i="2"/>
  <c r="AA9" i="2"/>
  <c r="AF9" i="2" s="1"/>
  <c r="AE8" i="2"/>
  <c r="AD8" i="2"/>
  <c r="AC8" i="2"/>
  <c r="AB8" i="2"/>
  <c r="AF8" i="2" s="1"/>
  <c r="AA8" i="2"/>
  <c r="AE7" i="2"/>
  <c r="AD7" i="2"/>
  <c r="AC7" i="2"/>
  <c r="AB7" i="2"/>
  <c r="AA7" i="2"/>
  <c r="AF7" i="2" s="1"/>
  <c r="AE6" i="2"/>
  <c r="AD6" i="2"/>
  <c r="AC6" i="2"/>
  <c r="AB6" i="2"/>
  <c r="AF6" i="2" s="1"/>
  <c r="AA6" i="2"/>
  <c r="AE5" i="2"/>
  <c r="AD5" i="2"/>
  <c r="AC5" i="2"/>
  <c r="AB5" i="2"/>
  <c r="AA5" i="2"/>
  <c r="AF5" i="2" s="1"/>
  <c r="AE4" i="2"/>
  <c r="AD4" i="2"/>
  <c r="AC4" i="2"/>
  <c r="AB4" i="2"/>
  <c r="AF4" i="2" s="1"/>
  <c r="AA4" i="2"/>
  <c r="AE3" i="2"/>
  <c r="AD3" i="2"/>
  <c r="AC3" i="2"/>
  <c r="AB3" i="2"/>
  <c r="AA3" i="2"/>
  <c r="AF3" i="2" s="1"/>
  <c r="AF2" i="2"/>
  <c r="AG2" i="2" s="1"/>
  <c r="AB2" i="2"/>
  <c r="AA2" i="2"/>
  <c r="Z2" i="2"/>
  <c r="Y2" i="2"/>
  <c r="D39" i="2"/>
  <c r="E39" i="2" s="1"/>
  <c r="S31" i="2"/>
  <c r="O7" i="2"/>
  <c r="X41" i="2"/>
  <c r="Z41" i="2" s="1"/>
  <c r="Z40" i="2"/>
  <c r="X40" i="2"/>
  <c r="Y40" i="2" s="1"/>
  <c r="Z39" i="2"/>
  <c r="Y39" i="2"/>
  <c r="X39" i="2"/>
  <c r="X38" i="2"/>
  <c r="Z38" i="2" s="1"/>
  <c r="X37" i="2"/>
  <c r="Z37" i="2" s="1"/>
  <c r="Z36" i="2"/>
  <c r="X36" i="2"/>
  <c r="Y36" i="2" s="1"/>
  <c r="X35" i="2"/>
  <c r="Z35" i="2" s="1"/>
  <c r="X34" i="2"/>
  <c r="Z34" i="2" s="1"/>
  <c r="X33" i="2"/>
  <c r="Z33" i="2" s="1"/>
  <c r="Z32" i="2"/>
  <c r="X32" i="2"/>
  <c r="Y32" i="2" s="1"/>
  <c r="X31" i="2"/>
  <c r="Y31" i="2" s="1"/>
  <c r="X30" i="2"/>
  <c r="Z30" i="2" s="1"/>
  <c r="X29" i="2"/>
  <c r="Z29" i="2" s="1"/>
  <c r="Z28" i="2"/>
  <c r="X28" i="2"/>
  <c r="Y28" i="2" s="1"/>
  <c r="Z27" i="2"/>
  <c r="Y27" i="2"/>
  <c r="X27" i="2"/>
  <c r="X26" i="2"/>
  <c r="Z26" i="2" s="1"/>
  <c r="X25" i="2"/>
  <c r="Z25" i="2" s="1"/>
  <c r="Z24" i="2"/>
  <c r="X24" i="2"/>
  <c r="Y24" i="2" s="1"/>
  <c r="Z23" i="2"/>
  <c r="Y23" i="2"/>
  <c r="X23" i="2"/>
  <c r="X22" i="2"/>
  <c r="Z22" i="2" s="1"/>
  <c r="X21" i="2"/>
  <c r="Z21" i="2" s="1"/>
  <c r="Z20" i="2"/>
  <c r="X20" i="2"/>
  <c r="Y20" i="2" s="1"/>
  <c r="X19" i="2"/>
  <c r="Y19" i="2" s="1"/>
  <c r="X18" i="2"/>
  <c r="Y18" i="2" s="1"/>
  <c r="X17" i="2"/>
  <c r="Z17" i="2" s="1"/>
  <c r="Z16" i="2"/>
  <c r="X16" i="2"/>
  <c r="Y16" i="2" s="1"/>
  <c r="Z15" i="2"/>
  <c r="Y15" i="2"/>
  <c r="X15" i="2"/>
  <c r="X14" i="2"/>
  <c r="Z14" i="2" s="1"/>
  <c r="X13" i="2"/>
  <c r="Z13" i="2" s="1"/>
  <c r="Z12" i="2"/>
  <c r="X12" i="2"/>
  <c r="Y12" i="2" s="1"/>
  <c r="Z11" i="2"/>
  <c r="Y11" i="2"/>
  <c r="X11" i="2"/>
  <c r="X10" i="2"/>
  <c r="Z10" i="2" s="1"/>
  <c r="X9" i="2"/>
  <c r="Z9" i="2" s="1"/>
  <c r="Z8" i="2"/>
  <c r="X8" i="2"/>
  <c r="Y8" i="2" s="1"/>
  <c r="Z7" i="2"/>
  <c r="Y7" i="2"/>
  <c r="X7" i="2"/>
  <c r="X6" i="2"/>
  <c r="Y6" i="2" s="1"/>
  <c r="X5" i="2"/>
  <c r="Z5" i="2" s="1"/>
  <c r="X4" i="2"/>
  <c r="Y4" i="2" s="1"/>
  <c r="Z3" i="2"/>
  <c r="Y3" i="2"/>
  <c r="X3" i="2"/>
  <c r="X2" i="2"/>
  <c r="S41" i="2"/>
  <c r="U41" i="2" s="1"/>
  <c r="U40" i="2"/>
  <c r="S40" i="2"/>
  <c r="T40" i="2" s="1"/>
  <c r="T39" i="2"/>
  <c r="S39" i="2"/>
  <c r="U39" i="2" s="1"/>
  <c r="S38" i="2"/>
  <c r="U38" i="2" s="1"/>
  <c r="S37" i="2"/>
  <c r="U37" i="2" s="1"/>
  <c r="U36" i="2"/>
  <c r="S36" i="2"/>
  <c r="T36" i="2" s="1"/>
  <c r="S35" i="2"/>
  <c r="T35" i="2" s="1"/>
  <c r="S34" i="2"/>
  <c r="U34" i="2" s="1"/>
  <c r="S33" i="2"/>
  <c r="U33" i="2" s="1"/>
  <c r="U32" i="2"/>
  <c r="S32" i="2"/>
  <c r="T32" i="2" s="1"/>
  <c r="U31" i="2"/>
  <c r="S30" i="2"/>
  <c r="U30" i="2" s="1"/>
  <c r="S29" i="2"/>
  <c r="U29" i="2" s="1"/>
  <c r="U28" i="2"/>
  <c r="S28" i="2"/>
  <c r="T28" i="2" s="1"/>
  <c r="U27" i="2"/>
  <c r="T27" i="2"/>
  <c r="S27" i="2"/>
  <c r="S26" i="2"/>
  <c r="U26" i="2" s="1"/>
  <c r="S25" i="2"/>
  <c r="U25" i="2" s="1"/>
  <c r="U24" i="2"/>
  <c r="S24" i="2"/>
  <c r="T24" i="2" s="1"/>
  <c r="U23" i="2"/>
  <c r="T23" i="2"/>
  <c r="S23" i="2"/>
  <c r="S22" i="2"/>
  <c r="U22" i="2" s="1"/>
  <c r="S21" i="2"/>
  <c r="U21" i="2" s="1"/>
  <c r="U20" i="2"/>
  <c r="T20" i="2"/>
  <c r="S20" i="2"/>
  <c r="S19" i="2"/>
  <c r="T19" i="2" s="1"/>
  <c r="S18" i="2"/>
  <c r="U18" i="2" s="1"/>
  <c r="U17" i="2"/>
  <c r="U16" i="2"/>
  <c r="T16" i="2"/>
  <c r="S16" i="2"/>
  <c r="U15" i="2"/>
  <c r="T15" i="2"/>
  <c r="S15" i="2"/>
  <c r="S14" i="2"/>
  <c r="U14" i="2" s="1"/>
  <c r="S13" i="2"/>
  <c r="U13" i="2" s="1"/>
  <c r="U12" i="2"/>
  <c r="T12" i="2"/>
  <c r="S12" i="2"/>
  <c r="S11" i="2"/>
  <c r="U11" i="2" s="1"/>
  <c r="S10" i="2"/>
  <c r="U10" i="2" s="1"/>
  <c r="S9" i="2"/>
  <c r="U9" i="2" s="1"/>
  <c r="U8" i="2"/>
  <c r="T8" i="2"/>
  <c r="S8" i="2"/>
  <c r="U7" i="2"/>
  <c r="T7" i="2"/>
  <c r="S7" i="2"/>
  <c r="S6" i="2"/>
  <c r="U6" i="2" s="1"/>
  <c r="S5" i="2"/>
  <c r="U5" i="2" s="1"/>
  <c r="S4" i="2"/>
  <c r="T4" i="2" s="1"/>
  <c r="U3" i="2"/>
  <c r="T3" i="2"/>
  <c r="S3" i="2"/>
  <c r="S2" i="2"/>
  <c r="U2" i="2" s="1"/>
  <c r="N41" i="2"/>
  <c r="P41" i="2" s="1"/>
  <c r="P40" i="2"/>
  <c r="N40" i="2"/>
  <c r="O40" i="2" s="1"/>
  <c r="N39" i="2"/>
  <c r="O39" i="2" s="1"/>
  <c r="N38" i="2"/>
  <c r="P38" i="2" s="1"/>
  <c r="N37" i="2"/>
  <c r="P37" i="2" s="1"/>
  <c r="P36" i="2"/>
  <c r="N36" i="2"/>
  <c r="O36" i="2" s="1"/>
  <c r="N35" i="2"/>
  <c r="P35" i="2" s="1"/>
  <c r="N34" i="2"/>
  <c r="P34" i="2" s="1"/>
  <c r="N33" i="2"/>
  <c r="P33" i="2" s="1"/>
  <c r="P32" i="2"/>
  <c r="N32" i="2"/>
  <c r="O32" i="2" s="1"/>
  <c r="N31" i="2"/>
  <c r="O31" i="2" s="1"/>
  <c r="N30" i="2"/>
  <c r="P30" i="2" s="1"/>
  <c r="N29" i="2"/>
  <c r="P29" i="2" s="1"/>
  <c r="P28" i="2"/>
  <c r="N28" i="2"/>
  <c r="O28" i="2" s="1"/>
  <c r="P27" i="2"/>
  <c r="O27" i="2"/>
  <c r="N27" i="2"/>
  <c r="N26" i="2"/>
  <c r="O26" i="2" s="1"/>
  <c r="N25" i="2"/>
  <c r="P25" i="2" s="1"/>
  <c r="P24" i="2"/>
  <c r="N24" i="2"/>
  <c r="O24" i="2" s="1"/>
  <c r="P23" i="2"/>
  <c r="O23" i="2"/>
  <c r="N23" i="2"/>
  <c r="N22" i="2"/>
  <c r="P22" i="2" s="1"/>
  <c r="N21" i="2"/>
  <c r="P21" i="2" s="1"/>
  <c r="N20" i="2"/>
  <c r="O20" i="2" s="1"/>
  <c r="N19" i="2"/>
  <c r="P19" i="2" s="1"/>
  <c r="N18" i="2"/>
  <c r="P18" i="2" s="1"/>
  <c r="N17" i="2"/>
  <c r="P17" i="2" s="1"/>
  <c r="P16" i="2"/>
  <c r="N16" i="2"/>
  <c r="O16" i="2" s="1"/>
  <c r="P15" i="2"/>
  <c r="O15" i="2"/>
  <c r="N15" i="2"/>
  <c r="N14" i="2"/>
  <c r="O14" i="2" s="1"/>
  <c r="N13" i="2"/>
  <c r="P13" i="2" s="1"/>
  <c r="P12" i="2"/>
  <c r="N12" i="2"/>
  <c r="O12" i="2" s="1"/>
  <c r="N11" i="2"/>
  <c r="P11" i="2" s="1"/>
  <c r="N10" i="2"/>
  <c r="O10" i="2" s="1"/>
  <c r="N9" i="2"/>
  <c r="P9" i="2" s="1"/>
  <c r="P8" i="2"/>
  <c r="N8" i="2"/>
  <c r="O8" i="2" s="1"/>
  <c r="N7" i="2"/>
  <c r="N6" i="2"/>
  <c r="P6" i="2" s="1"/>
  <c r="N5" i="2"/>
  <c r="P5" i="2" s="1"/>
  <c r="N4" i="2"/>
  <c r="O4" i="2" s="1"/>
  <c r="P3" i="2"/>
  <c r="O3" i="2"/>
  <c r="N3" i="2"/>
  <c r="I41" i="2"/>
  <c r="K41" i="2" s="1"/>
  <c r="I40" i="2"/>
  <c r="J40" i="2" s="1"/>
  <c r="I39" i="2"/>
  <c r="K39" i="2" s="1"/>
  <c r="I38" i="2"/>
  <c r="K38" i="2" s="1"/>
  <c r="I37" i="2"/>
  <c r="K37" i="2" s="1"/>
  <c r="I36" i="2"/>
  <c r="J36" i="2" s="1"/>
  <c r="I35" i="2"/>
  <c r="K35" i="2" s="1"/>
  <c r="I34" i="2"/>
  <c r="K34" i="2" s="1"/>
  <c r="I33" i="2"/>
  <c r="K33" i="2" s="1"/>
  <c r="K32" i="2"/>
  <c r="I32" i="2"/>
  <c r="J32" i="2" s="1"/>
  <c r="I31" i="2"/>
  <c r="K31" i="2" s="1"/>
  <c r="I30" i="2"/>
  <c r="K30" i="2" s="1"/>
  <c r="I29" i="2"/>
  <c r="K29" i="2" s="1"/>
  <c r="I28" i="2"/>
  <c r="J28" i="2" s="1"/>
  <c r="K27" i="2"/>
  <c r="J27" i="2"/>
  <c r="I27" i="2"/>
  <c r="I26" i="2"/>
  <c r="K26" i="2" s="1"/>
  <c r="I25" i="2"/>
  <c r="K25" i="2" s="1"/>
  <c r="K24" i="2"/>
  <c r="I24" i="2"/>
  <c r="J24" i="2" s="1"/>
  <c r="K23" i="2"/>
  <c r="J23" i="2"/>
  <c r="I23" i="2"/>
  <c r="I22" i="2"/>
  <c r="K22" i="2" s="1"/>
  <c r="I21" i="2"/>
  <c r="K21" i="2" s="1"/>
  <c r="I20" i="2"/>
  <c r="J20" i="2" s="1"/>
  <c r="I19" i="2"/>
  <c r="K19" i="2" s="1"/>
  <c r="I18" i="2"/>
  <c r="K18" i="2" s="1"/>
  <c r="I17" i="2"/>
  <c r="K17" i="2" s="1"/>
  <c r="I16" i="2"/>
  <c r="J16" i="2" s="1"/>
  <c r="K15" i="2"/>
  <c r="J15" i="2"/>
  <c r="I15" i="2"/>
  <c r="I14" i="2"/>
  <c r="K14" i="2" s="1"/>
  <c r="I13" i="2"/>
  <c r="K13" i="2" s="1"/>
  <c r="K12" i="2"/>
  <c r="I12" i="2"/>
  <c r="J12" i="2" s="1"/>
  <c r="I11" i="2"/>
  <c r="K11" i="2" s="1"/>
  <c r="I10" i="2"/>
  <c r="K10" i="2" s="1"/>
  <c r="I9" i="2"/>
  <c r="K9" i="2" s="1"/>
  <c r="I8" i="2"/>
  <c r="J8" i="2" s="1"/>
  <c r="I7" i="2"/>
  <c r="K7" i="2" s="1"/>
  <c r="I6" i="2"/>
  <c r="K6" i="2" s="1"/>
  <c r="I5" i="2"/>
  <c r="K5" i="2" s="1"/>
  <c r="I4" i="2"/>
  <c r="J4" i="2" s="1"/>
  <c r="K3" i="2"/>
  <c r="J3" i="2"/>
  <c r="I3" i="2"/>
  <c r="D41" i="2"/>
  <c r="F41" i="2" s="1"/>
  <c r="D40" i="2"/>
  <c r="E40" i="2" s="1"/>
  <c r="D38" i="2"/>
  <c r="F38" i="2" s="1"/>
  <c r="D37" i="2"/>
  <c r="F37" i="2" s="1"/>
  <c r="D36" i="2"/>
  <c r="F36" i="2" s="1"/>
  <c r="D35" i="2"/>
  <c r="E35" i="2" s="1"/>
  <c r="D34" i="2"/>
  <c r="F34" i="2" s="1"/>
  <c r="D33" i="2"/>
  <c r="E33" i="2" s="1"/>
  <c r="D32" i="2"/>
  <c r="E32" i="2" s="1"/>
  <c r="D31" i="2"/>
  <c r="F31" i="2" s="1"/>
  <c r="D30" i="2"/>
  <c r="F30" i="2" s="1"/>
  <c r="D29" i="2"/>
  <c r="F29" i="2" s="1"/>
  <c r="D28" i="2"/>
  <c r="E28" i="2" s="1"/>
  <c r="D27" i="2"/>
  <c r="F27" i="2" s="1"/>
  <c r="D26" i="2"/>
  <c r="F26" i="2" s="1"/>
  <c r="D25" i="2"/>
  <c r="E25" i="2" s="1"/>
  <c r="D24" i="2"/>
  <c r="D23" i="2"/>
  <c r="D22" i="2"/>
  <c r="F22" i="2" s="1"/>
  <c r="D21" i="2"/>
  <c r="F21" i="2" s="1"/>
  <c r="D20" i="2"/>
  <c r="F20" i="2" s="1"/>
  <c r="D19" i="2"/>
  <c r="F19" i="2" s="1"/>
  <c r="D18" i="2"/>
  <c r="F18" i="2" s="1"/>
  <c r="D17" i="2"/>
  <c r="E17" i="2" s="1"/>
  <c r="D16" i="2"/>
  <c r="E16" i="2" s="1"/>
  <c r="D15" i="2"/>
  <c r="F15" i="2" s="1"/>
  <c r="D14" i="2"/>
  <c r="F14" i="2" s="1"/>
  <c r="D13" i="2"/>
  <c r="D12" i="2"/>
  <c r="F12" i="2" s="1"/>
  <c r="D11" i="2"/>
  <c r="F11" i="2" s="1"/>
  <c r="D10" i="2"/>
  <c r="F10" i="2" s="1"/>
  <c r="D9" i="2"/>
  <c r="F9" i="2" s="1"/>
  <c r="D8" i="2"/>
  <c r="F8" i="2" s="1"/>
  <c r="D7" i="2"/>
  <c r="F7" i="2" s="1"/>
  <c r="D6" i="2"/>
  <c r="F6" i="2" s="1"/>
  <c r="D5" i="2"/>
  <c r="F5" i="2" s="1"/>
  <c r="D4" i="2"/>
  <c r="F4" i="2" s="1"/>
  <c r="D3" i="2"/>
  <c r="F24" i="2"/>
  <c r="E24" i="2"/>
  <c r="F23" i="2"/>
  <c r="E23" i="2"/>
  <c r="F13" i="2"/>
  <c r="E13" i="2"/>
  <c r="F3" i="2"/>
  <c r="E3" i="2"/>
  <c r="P2" i="2"/>
  <c r="O2" i="2"/>
  <c r="N2" i="2"/>
  <c r="K2" i="2"/>
  <c r="J2" i="2"/>
  <c r="I2" i="2"/>
  <c r="F2" i="2"/>
  <c r="E2" i="2"/>
  <c r="D2" i="2"/>
  <c r="U42" i="2" l="1"/>
  <c r="Y42" i="2"/>
  <c r="AQ8" i="2"/>
  <c r="AQ5" i="2"/>
  <c r="AQ21" i="2"/>
  <c r="AQ3" i="2"/>
  <c r="AO2" i="2"/>
  <c r="E41" i="2"/>
  <c r="K40" i="2"/>
  <c r="F40" i="2"/>
  <c r="P39" i="2"/>
  <c r="J39" i="2"/>
  <c r="F39" i="2"/>
  <c r="J37" i="2"/>
  <c r="E37" i="2"/>
  <c r="K36" i="2"/>
  <c r="E36" i="2"/>
  <c r="Y35" i="2"/>
  <c r="U35" i="2"/>
  <c r="O35" i="2"/>
  <c r="J35" i="2"/>
  <c r="F35" i="2"/>
  <c r="J33" i="2"/>
  <c r="F33" i="2"/>
  <c r="F32" i="2"/>
  <c r="Z31" i="2"/>
  <c r="T31" i="2"/>
  <c r="P31" i="2"/>
  <c r="J31" i="2"/>
  <c r="E31" i="2"/>
  <c r="J29" i="2"/>
  <c r="E29" i="2"/>
  <c r="K28" i="2"/>
  <c r="F28" i="2"/>
  <c r="E27" i="2"/>
  <c r="F25" i="2"/>
  <c r="E21" i="2"/>
  <c r="P20" i="2"/>
  <c r="K20" i="2"/>
  <c r="E20" i="2"/>
  <c r="Z19" i="2"/>
  <c r="U19" i="2"/>
  <c r="O19" i="2"/>
  <c r="J19" i="2"/>
  <c r="E19" i="2"/>
  <c r="F17" i="2"/>
  <c r="K16" i="2"/>
  <c r="F16" i="2"/>
  <c r="E15" i="2"/>
  <c r="E12" i="2"/>
  <c r="T11" i="2"/>
  <c r="O11" i="2"/>
  <c r="J11" i="2"/>
  <c r="E11" i="2"/>
  <c r="E9" i="2"/>
  <c r="K8" i="2"/>
  <c r="E8" i="2"/>
  <c r="P7" i="2"/>
  <c r="J7" i="2"/>
  <c r="E7" i="2"/>
  <c r="E5" i="2"/>
  <c r="Z4" i="2"/>
  <c r="U4" i="2"/>
  <c r="P4" i="2"/>
  <c r="K4" i="2"/>
  <c r="E4" i="2"/>
  <c r="Y10" i="2"/>
  <c r="Y14" i="2"/>
  <c r="Y22" i="2"/>
  <c r="Y26" i="2"/>
  <c r="Y30" i="2"/>
  <c r="Y34" i="2"/>
  <c r="Y38" i="2"/>
  <c r="Y5" i="2"/>
  <c r="Z6" i="2"/>
  <c r="Y9" i="2"/>
  <c r="Y13" i="2"/>
  <c r="Y17" i="2"/>
  <c r="Z18" i="2"/>
  <c r="Y21" i="2"/>
  <c r="Y25" i="2"/>
  <c r="Y29" i="2"/>
  <c r="Y33" i="2"/>
  <c r="Y37" i="2"/>
  <c r="Y41" i="2"/>
  <c r="T2" i="2"/>
  <c r="T6" i="2"/>
  <c r="T10" i="2"/>
  <c r="T14" i="2"/>
  <c r="T26" i="2"/>
  <c r="T30" i="2"/>
  <c r="T34" i="2"/>
  <c r="T38" i="2"/>
  <c r="T18" i="2"/>
  <c r="T22" i="2"/>
  <c r="T5" i="2"/>
  <c r="T9" i="2"/>
  <c r="T13" i="2"/>
  <c r="T17" i="2"/>
  <c r="T21" i="2"/>
  <c r="T25" i="2"/>
  <c r="T29" i="2"/>
  <c r="T33" i="2"/>
  <c r="T37" i="2"/>
  <c r="T41" i="2"/>
  <c r="O6" i="2"/>
  <c r="O22" i="2"/>
  <c r="O30" i="2"/>
  <c r="O34" i="2"/>
  <c r="O38" i="2"/>
  <c r="O18" i="2"/>
  <c r="O5" i="2"/>
  <c r="O9" i="2"/>
  <c r="P10" i="2"/>
  <c r="O13" i="2"/>
  <c r="P14" i="2"/>
  <c r="O17" i="2"/>
  <c r="O21" i="2"/>
  <c r="O25" i="2"/>
  <c r="P26" i="2"/>
  <c r="O29" i="2"/>
  <c r="O33" i="2"/>
  <c r="O37" i="2"/>
  <c r="O41" i="2"/>
  <c r="J10" i="2"/>
  <c r="J14" i="2"/>
  <c r="J22" i="2"/>
  <c r="J26" i="2"/>
  <c r="J30" i="2"/>
  <c r="J34" i="2"/>
  <c r="J38" i="2"/>
  <c r="J6" i="2"/>
  <c r="J5" i="2"/>
  <c r="J13" i="2"/>
  <c r="J21" i="2"/>
  <c r="J41" i="2"/>
  <c r="J18" i="2"/>
  <c r="J9" i="2"/>
  <c r="J17" i="2"/>
  <c r="J25" i="2"/>
  <c r="E6" i="2"/>
  <c r="E10" i="2"/>
  <c r="E14" i="2"/>
  <c r="E18" i="2"/>
  <c r="E22" i="2"/>
  <c r="E26" i="2"/>
  <c r="E30" i="2"/>
  <c r="E34" i="2"/>
  <c r="E38" i="2"/>
  <c r="AQ26" i="2" l="1"/>
  <c r="AQ23" i="2"/>
  <c r="AQ20" i="2"/>
  <c r="AQ41" i="2"/>
  <c r="AQ25" i="2"/>
  <c r="AQ36" i="2"/>
  <c r="AQ7" i="2"/>
  <c r="AQ39" i="2"/>
  <c r="D33" i="1" s="1"/>
  <c r="AQ6" i="2"/>
  <c r="AQ37" i="2"/>
  <c r="AQ40" i="2"/>
  <c r="AQ4" i="2"/>
  <c r="AQ13" i="2"/>
  <c r="AQ34" i="2"/>
  <c r="AQ18" i="2"/>
  <c r="AQ27" i="2"/>
  <c r="AQ24" i="2"/>
  <c r="AQ29" i="2"/>
  <c r="AQ14" i="2"/>
  <c r="AQ9" i="2"/>
  <c r="D8" i="1" s="1"/>
  <c r="AQ2" i="2"/>
  <c r="AQ30" i="2"/>
  <c r="AQ35" i="2"/>
  <c r="AQ19" i="2"/>
  <c r="D24" i="1" s="1"/>
  <c r="AQ32" i="2"/>
  <c r="AQ16" i="2"/>
  <c r="AQ15" i="2"/>
  <c r="AQ33" i="2"/>
  <c r="AQ22" i="2"/>
  <c r="AQ17" i="2"/>
  <c r="AQ10" i="2"/>
  <c r="AQ38" i="2"/>
  <c r="AQ31" i="2"/>
  <c r="AQ11" i="2"/>
  <c r="AQ28" i="2"/>
  <c r="AQ12" i="2"/>
  <c r="AR18" i="2"/>
  <c r="D18" i="1" s="1"/>
  <c r="AR37" i="2"/>
  <c r="D30" i="1" s="1"/>
  <c r="AR31" i="2"/>
  <c r="AR3" i="2"/>
  <c r="D3" i="1" s="1"/>
  <c r="AR9" i="2"/>
  <c r="AR2" i="2"/>
  <c r="AR23" i="2"/>
  <c r="D23" i="1" s="1"/>
  <c r="AR29" i="2"/>
  <c r="AR5" i="2"/>
  <c r="D5" i="1" s="1"/>
  <c r="AR15" i="2"/>
  <c r="AR25" i="2"/>
  <c r="D26" i="1" s="1"/>
  <c r="AR30" i="2"/>
  <c r="AR39" i="2"/>
  <c r="AR35" i="2"/>
  <c r="AR7" i="2"/>
  <c r="D11" i="1" s="1"/>
  <c r="AR21" i="2"/>
  <c r="D21" i="1" s="1"/>
  <c r="AR19" i="2"/>
  <c r="AR41" i="2"/>
  <c r="AR13" i="2"/>
  <c r="D13" i="1" s="1"/>
  <c r="AR22" i="2"/>
  <c r="AR28" i="2"/>
  <c r="AR38" i="2"/>
  <c r="AR6" i="2"/>
  <c r="D7" i="1" s="1"/>
  <c r="AR24" i="2"/>
  <c r="D25" i="1" s="1"/>
  <c r="AR16" i="2"/>
  <c r="AR34" i="2"/>
  <c r="D36" i="1" s="1"/>
  <c r="AR14" i="2"/>
  <c r="AR32" i="2"/>
  <c r="AR12" i="2"/>
  <c r="AR27" i="2"/>
  <c r="AR11" i="2"/>
  <c r="AR33" i="2"/>
  <c r="AR17" i="2"/>
  <c r="AR36" i="2"/>
  <c r="D29" i="1" s="1"/>
  <c r="AR26" i="2"/>
  <c r="D27" i="1" s="1"/>
  <c r="AR10" i="2"/>
  <c r="AR40" i="2"/>
  <c r="D38" i="1" s="1"/>
  <c r="AR20" i="2"/>
  <c r="D20" i="1" s="1"/>
  <c r="AR8" i="2"/>
  <c r="D6" i="1" s="1"/>
  <c r="AR4" i="2"/>
  <c r="D22" i="1" l="1"/>
  <c r="D40" i="1"/>
  <c r="D4" i="1"/>
  <c r="D9" i="1"/>
  <c r="D39" i="1"/>
  <c r="D14" i="1"/>
  <c r="D34" i="1"/>
  <c r="D31" i="1"/>
  <c r="D37" i="1"/>
  <c r="D12" i="1"/>
  <c r="D17" i="1"/>
  <c r="D16" i="1"/>
  <c r="D42" i="1"/>
  <c r="D32" i="1"/>
  <c r="D15" i="1"/>
  <c r="D41" i="1"/>
  <c r="D19" i="1"/>
  <c r="D28" i="1"/>
</calcChain>
</file>

<file path=xl/sharedStrings.xml><?xml version="1.0" encoding="utf-8"?>
<sst xmlns="http://schemas.openxmlformats.org/spreadsheetml/2006/main" count="295" uniqueCount="140">
  <si>
    <t>Taylor Guerrieri</t>
  </si>
  <si>
    <t>Jake Odorizzi</t>
  </si>
  <si>
    <t>Hak-Ju Lee</t>
  </si>
  <si>
    <t>Enny Romero</t>
  </si>
  <si>
    <t>Alex Colome</t>
  </si>
  <si>
    <t>Nathan Karns</t>
  </si>
  <si>
    <t>Andrew Toles</t>
  </si>
  <si>
    <t>Kevin Kiermaier</t>
  </si>
  <si>
    <t>Curt Casali</t>
  </si>
  <si>
    <t>Ryan Brett</t>
  </si>
  <si>
    <t>Nick Ciuffo</t>
  </si>
  <si>
    <t>Ryne Stanek</t>
  </si>
  <si>
    <t>Matt Andriese</t>
  </si>
  <si>
    <t>Riley Unroe</t>
  </si>
  <si>
    <t>Richie Shaffer</t>
  </si>
  <si>
    <t>Oscar Hernandez</t>
  </si>
  <si>
    <t>Tim Beckham</t>
  </si>
  <si>
    <t>Brandon Guyer</t>
  </si>
  <si>
    <t>Jake Hager</t>
  </si>
  <si>
    <t>Blake Snell</t>
  </si>
  <si>
    <t>Jose Mujica</t>
  </si>
  <si>
    <t>Jeff Ames</t>
  </si>
  <si>
    <t>Josh Sale</t>
  </si>
  <si>
    <t>CJ Riefenhauser</t>
  </si>
  <si>
    <t>Mikie Mahtook</t>
  </si>
  <si>
    <t>Jose Castillo</t>
  </si>
  <si>
    <t>Tyler Goeddel</t>
  </si>
  <si>
    <t>Jacob Faria</t>
  </si>
  <si>
    <t>Kirby Yates</t>
  </si>
  <si>
    <t>Vince Belnome</t>
  </si>
  <si>
    <t>David Rodriguez</t>
  </si>
  <si>
    <t>Justin O'Connor</t>
  </si>
  <si>
    <t>Dylan Floro</t>
  </si>
  <si>
    <t>Mike Montgomery</t>
  </si>
  <si>
    <t>Joey Rickard</t>
  </si>
  <si>
    <t>Luke Maile</t>
  </si>
  <si>
    <t>German Marquez</t>
  </si>
  <si>
    <t>Alejandro Segovia</t>
  </si>
  <si>
    <t>Patrick Leonard</t>
  </si>
  <si>
    <t>Kean Wong</t>
  </si>
  <si>
    <t>Player</t>
  </si>
  <si>
    <t>2013 Age</t>
  </si>
  <si>
    <t>2012 Age</t>
  </si>
  <si>
    <t>2013 Level</t>
  </si>
  <si>
    <t>2012 Level</t>
  </si>
  <si>
    <t>2011 Age</t>
  </si>
  <si>
    <t>2011 Level</t>
  </si>
  <si>
    <t>2010 Age</t>
  </si>
  <si>
    <t>2009 Age</t>
  </si>
  <si>
    <t>2009 Level</t>
  </si>
  <si>
    <t>2010 Levl</t>
  </si>
  <si>
    <t>Upside</t>
  </si>
  <si>
    <t>Downside</t>
  </si>
  <si>
    <t>A-</t>
  </si>
  <si>
    <t>A</t>
  </si>
  <si>
    <t>R</t>
  </si>
  <si>
    <t>Prod%</t>
  </si>
  <si>
    <t>Bust%</t>
  </si>
  <si>
    <t>R17</t>
  </si>
  <si>
    <t>R18</t>
  </si>
  <si>
    <t>R19</t>
  </si>
  <si>
    <t>R20</t>
  </si>
  <si>
    <t>R21</t>
  </si>
  <si>
    <t>A-17</t>
  </si>
  <si>
    <t>A-18</t>
  </si>
  <si>
    <t>A-19</t>
  </si>
  <si>
    <t>A-20</t>
  </si>
  <si>
    <t>A-21</t>
  </si>
  <si>
    <t>A-22</t>
  </si>
  <si>
    <t>A17</t>
  </si>
  <si>
    <t>A18</t>
  </si>
  <si>
    <t>A19</t>
  </si>
  <si>
    <t>A20</t>
  </si>
  <si>
    <t>A21</t>
  </si>
  <si>
    <t>A22</t>
  </si>
  <si>
    <t>A23</t>
  </si>
  <si>
    <t>A+17</t>
  </si>
  <si>
    <t>A+18</t>
  </si>
  <si>
    <t>A+19</t>
  </si>
  <si>
    <t>A+20</t>
  </si>
  <si>
    <t>A+21</t>
  </si>
  <si>
    <t>A+22</t>
  </si>
  <si>
    <t>A+23</t>
  </si>
  <si>
    <t>A+24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</si>
  <si>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</si>
  <si>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</si>
  <si>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</si>
  <si>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</si>
  <si>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</si>
  <si>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</si>
  <si>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</si>
  <si>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</si>
  <si>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</si>
  <si>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</si>
  <si>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AAA19</t>
  </si>
  <si>
    <t>AAA20</t>
  </si>
  <si>
    <t>AAA21</t>
  </si>
  <si>
    <t>AAA22</t>
  </si>
  <si>
    <t>AAA23</t>
  </si>
  <si>
    <t>AAA24</t>
  </si>
  <si>
    <t>AAA25</t>
  </si>
  <si>
    <t>AAA26</t>
  </si>
  <si>
    <t>AAA27</t>
  </si>
  <si>
    <t>Composite</t>
  </si>
  <si>
    <t>AAA</t>
  </si>
  <si>
    <t>AA</t>
  </si>
  <si>
    <t>A+</t>
  </si>
  <si>
    <t>2013 Downside</t>
  </si>
  <si>
    <t>2012 Downside</t>
  </si>
  <si>
    <t>2012 Upside</t>
  </si>
  <si>
    <t>2011 Upside</t>
  </si>
  <si>
    <t>2011 Downside</t>
  </si>
  <si>
    <t>2010 Upside</t>
  </si>
  <si>
    <t>2010 Downside</t>
  </si>
  <si>
    <t>2009 Upside</t>
  </si>
  <si>
    <t>2009 Downside</t>
  </si>
  <si>
    <t>2013 Upside</t>
  </si>
  <si>
    <t>One Year</t>
  </si>
  <si>
    <t>Two Years</t>
  </si>
  <si>
    <t>Three Years</t>
  </si>
  <si>
    <t>Four Years</t>
  </si>
  <si>
    <t>Five Years</t>
  </si>
  <si>
    <t>WEIGHTS</t>
  </si>
  <si>
    <t># Points</t>
  </si>
  <si>
    <t>Ceiling/Floor</t>
  </si>
  <si>
    <t>Ceiling</t>
  </si>
  <si>
    <t>Floor</t>
  </si>
  <si>
    <t>Amount to Adjust</t>
  </si>
  <si>
    <t>Value</t>
  </si>
  <si>
    <t>Change</t>
  </si>
  <si>
    <t>New Value</t>
  </si>
  <si>
    <t>Mean:</t>
  </si>
  <si>
    <t>StanDev</t>
  </si>
  <si>
    <t>StanDev:</t>
  </si>
  <si>
    <t>Upside Standardized</t>
  </si>
  <si>
    <t>Downside Standardized</t>
  </si>
  <si>
    <t>One StDev Equals</t>
  </si>
  <si>
    <t>Old Rank</t>
  </si>
  <si>
    <t>New Rank</t>
  </si>
  <si>
    <t>Grayson Garvin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</si>
</sst>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pane ySplit="1" topLeftCell="A2" activePane="bottomLeft" state="frozen"/>
      <selection pane="bottomLeft" activeCell="I12" sqref="I12"/>
    </sheetView>
  </sheetViews>
  <sheetFormatPr defaultRowHeight="15" x14ac:dyDescent="0.25"/>
  <cols>
    <col min="1" max="1" width="17.5703125" bestFit="1" customWidth="1"/>
    <col min="2" max="2" width="11.85546875" customWidth="1"/>
    <col min="4" max="4" width="10.7109375" bestFit="1" customWidth="1"/>
    <col min="5" max="5" width="9.140625" style="15"/>
    <col min="7" max="7" width="9.85546875" bestFit="1" customWidth="1"/>
  </cols>
  <sheetData>
    <row r="1" spans="1:8" x14ac:dyDescent="0.25">
      <c r="A1" t="s">
        <v>40</v>
      </c>
      <c r="B1" t="s">
        <v>128</v>
      </c>
      <c r="C1" t="s">
        <v>129</v>
      </c>
      <c r="D1" t="s">
        <v>130</v>
      </c>
      <c r="F1" t="s">
        <v>137</v>
      </c>
      <c r="G1" t="s">
        <v>138</v>
      </c>
      <c r="H1" t="s">
        <v>129</v>
      </c>
    </row>
    <row r="2" spans="1:8" x14ac:dyDescent="0.25">
      <c r="A2" t="s">
        <v>0</v>
      </c>
      <c r="B2">
        <v>30</v>
      </c>
      <c r="C2">
        <f>(Guts!$U$3)*(Guts!$E$10)*(VLOOKUP(A2,Age!$A$1:$AR$42,43,FALSE))+(Guts!$U$4)*(Guts!$E$10)*(VLOOKUP(A2,Age!$A$1:$AR$42,44,FALSE))</f>
        <v>-7.9957947039911895E-2</v>
      </c>
      <c r="D2">
        <f>B2+C2</f>
        <v>29.920042052960088</v>
      </c>
      <c r="F2">
        <v>1</v>
      </c>
      <c r="G2">
        <v>1</v>
      </c>
      <c r="H2">
        <f>F2-G2</f>
        <v>0</v>
      </c>
    </row>
    <row r="3" spans="1:8" x14ac:dyDescent="0.25">
      <c r="A3" t="s">
        <v>1</v>
      </c>
      <c r="B3">
        <v>29</v>
      </c>
      <c r="C3">
        <f>(Guts!$U$3)*(Guts!$E$10)*(VLOOKUP(A3,Age!$A$1:$AR$42,43,FALSE))+(Guts!$U$4)*(Guts!$E$10)*(VLOOKUP(A3,Age!$A$1:$AR$42,44,FALSE))</f>
        <v>0.50616184332972469</v>
      </c>
      <c r="D3">
        <f>B3+C3</f>
        <v>29.506161843329725</v>
      </c>
      <c r="F3">
        <v>2</v>
      </c>
      <c r="G3">
        <v>2</v>
      </c>
      <c r="H3">
        <f t="shared" ref="H3:H42" si="0">F3-G3</f>
        <v>0</v>
      </c>
    </row>
    <row r="4" spans="1:8" x14ac:dyDescent="0.25">
      <c r="A4" t="s">
        <v>2</v>
      </c>
      <c r="B4">
        <v>28</v>
      </c>
      <c r="C4">
        <f>(Guts!$U$3)*(Guts!$E$10)*(VLOOKUP(A4,Age!$A$1:$AR$42,43,FALSE))+(Guts!$U$4)*(Guts!$E$10)*(VLOOKUP(A4,Age!$A$1:$AR$42,44,FALSE))</f>
        <v>1.1193707337611141</v>
      </c>
      <c r="D4">
        <f>B4+C4</f>
        <v>29.119370733761116</v>
      </c>
      <c r="F4">
        <v>3</v>
      </c>
      <c r="G4">
        <v>3</v>
      </c>
      <c r="H4">
        <f t="shared" si="0"/>
        <v>0</v>
      </c>
    </row>
    <row r="5" spans="1:8" x14ac:dyDescent="0.25">
      <c r="A5" t="s">
        <v>3</v>
      </c>
      <c r="B5">
        <v>27</v>
      </c>
      <c r="C5">
        <f>(Guts!$U$3)*(Guts!$E$10)*(VLOOKUP(A5,Age!$A$1:$AR$42,43,FALSE))+(Guts!$U$4)*(Guts!$E$10)*(VLOOKUP(A5,Age!$A$1:$AR$42,44,FALSE))</f>
        <v>-0.15077039963399688</v>
      </c>
      <c r="D5">
        <f>B5+C5</f>
        <v>26.849229600366002</v>
      </c>
      <c r="F5">
        <v>4</v>
      </c>
      <c r="G5">
        <v>4</v>
      </c>
      <c r="H5">
        <f t="shared" si="0"/>
        <v>0</v>
      </c>
    </row>
    <row r="6" spans="1:8" x14ac:dyDescent="0.25">
      <c r="A6" t="s">
        <v>6</v>
      </c>
      <c r="B6">
        <v>24</v>
      </c>
      <c r="C6">
        <f>(Guts!$U$3)*(Guts!$E$10)*(VLOOKUP(A6,Age!$A$1:$AR$42,43,FALSE))+(Guts!$U$4)*(Guts!$E$10)*(VLOOKUP(A6,Age!$A$1:$AR$42,44,FALSE))</f>
        <v>1.7093097094561422</v>
      </c>
      <c r="D6">
        <f>B6+C6</f>
        <v>25.709309709456143</v>
      </c>
      <c r="F6">
        <v>7</v>
      </c>
      <c r="G6">
        <v>5</v>
      </c>
      <c r="H6">
        <f t="shared" si="0"/>
        <v>2</v>
      </c>
    </row>
    <row r="7" spans="1:8" x14ac:dyDescent="0.25">
      <c r="A7" t="s">
        <v>4</v>
      </c>
      <c r="B7">
        <v>26</v>
      </c>
      <c r="C7">
        <f>(Guts!$U$3)*(Guts!$E$10)*(VLOOKUP(A7,Age!$A$1:$AR$42,43,FALSE))+(Guts!$U$4)*(Guts!$E$10)*(VLOOKUP(A7,Age!$A$1:$AR$42,44,FALSE))</f>
        <v>-1.4853454166533033</v>
      </c>
      <c r="D7">
        <f>B7+C7</f>
        <v>24.514654583346697</v>
      </c>
      <c r="F7">
        <v>5</v>
      </c>
      <c r="G7">
        <v>6</v>
      </c>
      <c r="H7">
        <f t="shared" si="0"/>
        <v>-1</v>
      </c>
    </row>
    <row r="8" spans="1:8" x14ac:dyDescent="0.25">
      <c r="A8" t="s">
        <v>7</v>
      </c>
      <c r="B8">
        <v>23</v>
      </c>
      <c r="C8">
        <f>(Guts!$U$3)*(Guts!$E$10)*(VLOOKUP(A8,Age!$A$1:$AR$42,43,FALSE))+(Guts!$U$4)*(Guts!$E$10)*(VLOOKUP(A8,Age!$A$1:$AR$42,44,FALSE))</f>
        <v>-0.67849793316371354</v>
      </c>
      <c r="D8">
        <f>B8+C8</f>
        <v>22.321502066836288</v>
      </c>
      <c r="F8">
        <v>8</v>
      </c>
      <c r="G8">
        <v>7</v>
      </c>
      <c r="H8">
        <f t="shared" si="0"/>
        <v>1</v>
      </c>
    </row>
    <row r="9" spans="1:8" x14ac:dyDescent="0.25">
      <c r="A9" t="s">
        <v>13</v>
      </c>
      <c r="B9">
        <v>17</v>
      </c>
      <c r="C9">
        <f>(Guts!$U$3)*(Guts!$E$10)*(VLOOKUP(A9,Age!$A$1:$AR$42,43,FALSE))+(Guts!$U$4)*(Guts!$E$10)*(VLOOKUP(A9,Age!$A$1:$AR$42,44,FALSE))</f>
        <v>4.3487728410835551</v>
      </c>
      <c r="D9">
        <f>B9+C9</f>
        <v>21.348772841083555</v>
      </c>
      <c r="F9">
        <v>14</v>
      </c>
      <c r="G9">
        <v>8</v>
      </c>
      <c r="H9">
        <f t="shared" si="0"/>
        <v>6</v>
      </c>
    </row>
    <row r="10" spans="1:8" x14ac:dyDescent="0.25">
      <c r="A10" t="s">
        <v>9</v>
      </c>
      <c r="B10">
        <v>21</v>
      </c>
      <c r="C10">
        <f>(Guts!$U$3)*(Guts!$E$10)*(VLOOKUP(A10,Age!$A$1:$AR$42,43,FALSE))+(Guts!$U$4)*(Guts!$E$10)*(VLOOKUP(A10,Age!$A$1:$AR$42,44,FALSE))</f>
        <v>0.14031799308971338</v>
      </c>
      <c r="D10">
        <f>B10+C10</f>
        <v>21.140317993089713</v>
      </c>
      <c r="F10">
        <v>10</v>
      </c>
      <c r="G10">
        <v>9</v>
      </c>
      <c r="H10">
        <f t="shared" si="0"/>
        <v>1</v>
      </c>
    </row>
    <row r="11" spans="1:8" x14ac:dyDescent="0.25">
      <c r="A11" t="s">
        <v>5</v>
      </c>
      <c r="B11">
        <v>25</v>
      </c>
      <c r="C11">
        <f>(Guts!$U$3)*(Guts!$E$10)*(VLOOKUP(A11,Age!$A$1:$AR$42,43,FALSE))+(Guts!$U$4)*(Guts!$E$10)*(VLOOKUP(A11,Age!$A$1:$AR$42,44,FALSE))</f>
        <v>-5.5994357415181923</v>
      </c>
      <c r="D11">
        <f>B11+C11</f>
        <v>19.400564258481808</v>
      </c>
      <c r="F11">
        <v>6</v>
      </c>
      <c r="G11">
        <v>10</v>
      </c>
      <c r="H11">
        <f t="shared" si="0"/>
        <v>-4</v>
      </c>
    </row>
    <row r="12" spans="1:8" x14ac:dyDescent="0.25">
      <c r="A12" t="s">
        <v>8</v>
      </c>
      <c r="B12">
        <v>22</v>
      </c>
      <c r="C12">
        <f>(Guts!$U$3)*(Guts!$E$10)*(VLOOKUP(A12,Age!$A$1:$AR$42,43,FALSE))+(Guts!$U$4)*(Guts!$E$10)*(VLOOKUP(A12,Age!$A$1:$AR$42,44,FALSE))</f>
        <v>-2.8345714773818038</v>
      </c>
      <c r="D12">
        <f>B12+C12</f>
        <v>19.165428522618196</v>
      </c>
      <c r="F12">
        <v>9</v>
      </c>
      <c r="G12">
        <v>11</v>
      </c>
      <c r="H12">
        <f t="shared" si="0"/>
        <v>-2</v>
      </c>
    </row>
    <row r="13" spans="1:8" x14ac:dyDescent="0.25">
      <c r="A13" t="s">
        <v>11</v>
      </c>
      <c r="B13">
        <v>19</v>
      </c>
      <c r="C13">
        <f>(Guts!$U$3)*(Guts!$E$10)*(VLOOKUP(A13,Age!$A$1:$AR$42,43,FALSE))+(Guts!$U$4)*(Guts!$E$10)*(VLOOKUP(A13,Age!$A$1:$AR$42,44,FALSE))</f>
        <v>0</v>
      </c>
      <c r="D13">
        <f>B13+C13</f>
        <v>19</v>
      </c>
      <c r="F13">
        <v>12</v>
      </c>
      <c r="G13">
        <v>12</v>
      </c>
      <c r="H13">
        <f t="shared" si="0"/>
        <v>0</v>
      </c>
    </row>
    <row r="14" spans="1:8" x14ac:dyDescent="0.25">
      <c r="A14" t="s">
        <v>10</v>
      </c>
      <c r="B14">
        <v>20</v>
      </c>
      <c r="C14">
        <f>(Guts!$U$3)*(Guts!$E$10)*(VLOOKUP(A14,Age!$A$1:$AR$42,43,FALSE))+(Guts!$U$4)*(Guts!$E$10)*(VLOOKUP(A14,Age!$A$1:$AR$42,44,FALSE))</f>
        <v>-1.2783541572575823</v>
      </c>
      <c r="D14">
        <f>B14+C14</f>
        <v>18.721645842742419</v>
      </c>
      <c r="F14">
        <v>11</v>
      </c>
      <c r="G14">
        <v>13</v>
      </c>
      <c r="H14">
        <f t="shared" si="0"/>
        <v>-2</v>
      </c>
    </row>
    <row r="15" spans="1:8" x14ac:dyDescent="0.25">
      <c r="A15" t="s">
        <v>12</v>
      </c>
      <c r="B15">
        <v>18</v>
      </c>
      <c r="C15">
        <f>(Guts!$U$3)*(Guts!$E$10)*(VLOOKUP(A15,Age!$A$1:$AR$42,43,FALSE))+(Guts!$U$4)*(Guts!$E$10)*(VLOOKUP(A15,Age!$A$1:$AR$42,44,FALSE))</f>
        <v>-0.62442794423666537</v>
      </c>
      <c r="D15">
        <f>B15+C15</f>
        <v>17.375572055763335</v>
      </c>
      <c r="F15">
        <v>13</v>
      </c>
      <c r="G15">
        <v>14</v>
      </c>
      <c r="H15">
        <f t="shared" si="0"/>
        <v>-1</v>
      </c>
    </row>
    <row r="16" spans="1:8" x14ac:dyDescent="0.25">
      <c r="A16" t="s">
        <v>14</v>
      </c>
      <c r="B16">
        <v>16</v>
      </c>
      <c r="C16">
        <f>(Guts!$U$3)*(Guts!$E$10)*(VLOOKUP(A16,Age!$A$1:$AR$42,43,FALSE))+(Guts!$U$4)*(Guts!$E$10)*(VLOOKUP(A16,Age!$A$1:$AR$42,44,FALSE))</f>
        <v>0.45090394042548898</v>
      </c>
      <c r="D16">
        <f>B16+C16</f>
        <v>16.450903940425491</v>
      </c>
      <c r="F16">
        <v>15</v>
      </c>
      <c r="G16">
        <v>15</v>
      </c>
      <c r="H16">
        <f t="shared" si="0"/>
        <v>0</v>
      </c>
    </row>
    <row r="17" spans="1:8" x14ac:dyDescent="0.25">
      <c r="A17" t="s">
        <v>15</v>
      </c>
      <c r="B17">
        <v>15</v>
      </c>
      <c r="C17">
        <f>(Guts!$U$3)*(Guts!$E$10)*(VLOOKUP(A17,Age!$A$1:$AR$42,43,FALSE))+(Guts!$U$4)*(Guts!$E$10)*(VLOOKUP(A17,Age!$A$1:$AR$42,44,FALSE))</f>
        <v>0.3830584967732954</v>
      </c>
      <c r="D17">
        <f>B17+C17</f>
        <v>15.383058496773295</v>
      </c>
      <c r="F17">
        <v>16</v>
      </c>
      <c r="G17">
        <v>16</v>
      </c>
      <c r="H17">
        <f t="shared" si="0"/>
        <v>0</v>
      </c>
    </row>
    <row r="18" spans="1:8" x14ac:dyDescent="0.25">
      <c r="A18" t="s">
        <v>16</v>
      </c>
      <c r="B18">
        <v>14</v>
      </c>
      <c r="C18">
        <f>(Guts!$U$3)*(Guts!$E$10)*(VLOOKUP(A18,Age!$A$1:$AR$42,43,FALSE))+(Guts!$U$4)*(Guts!$E$10)*(VLOOKUP(A18,Age!$A$1:$AR$42,44,FALSE))</f>
        <v>0.60792775660998788</v>
      </c>
      <c r="D18">
        <f>B18+C18</f>
        <v>14.607927756609987</v>
      </c>
      <c r="F18">
        <v>17</v>
      </c>
      <c r="G18">
        <v>17</v>
      </c>
      <c r="H18">
        <f t="shared" si="0"/>
        <v>0</v>
      </c>
    </row>
    <row r="19" spans="1:8" x14ac:dyDescent="0.25">
      <c r="A19" t="s">
        <v>20</v>
      </c>
      <c r="B19">
        <v>10</v>
      </c>
      <c r="C19">
        <f>(Guts!$U$3)*(Guts!$E$10)*(VLOOKUP(A19,Age!$A$1:$AR$42,43,FALSE))+(Guts!$U$4)*(Guts!$E$10)*(VLOOKUP(A19,Age!$A$1:$AR$42,44,FALSE))</f>
        <v>4.3487728410835551</v>
      </c>
      <c r="D19">
        <f>B19+C19</f>
        <v>14.348772841083555</v>
      </c>
      <c r="F19">
        <v>21</v>
      </c>
      <c r="G19">
        <v>18</v>
      </c>
      <c r="H19">
        <f t="shared" si="0"/>
        <v>3</v>
      </c>
    </row>
    <row r="20" spans="1:8" x14ac:dyDescent="0.25">
      <c r="A20" t="s">
        <v>18</v>
      </c>
      <c r="B20">
        <v>12</v>
      </c>
      <c r="C20">
        <f>(Guts!$U$3)*(Guts!$E$10)*(VLOOKUP(A20,Age!$A$1:$AR$42,43,FALSE))+(Guts!$U$4)*(Guts!$E$10)*(VLOOKUP(A20,Age!$A$1:$AR$42,44,FALSE))</f>
        <v>-8.1352227011807166E-2</v>
      </c>
      <c r="D20">
        <f>B20+C20</f>
        <v>11.918647772988193</v>
      </c>
      <c r="F20">
        <v>19</v>
      </c>
      <c r="G20">
        <v>19</v>
      </c>
      <c r="H20">
        <f t="shared" si="0"/>
        <v>0</v>
      </c>
    </row>
    <row r="21" spans="1:8" x14ac:dyDescent="0.25">
      <c r="A21" t="s">
        <v>19</v>
      </c>
      <c r="B21">
        <v>11</v>
      </c>
      <c r="C21">
        <f>(Guts!$U$3)*(Guts!$E$10)*(VLOOKUP(A21,Age!$A$1:$AR$42,43,FALSE))+(Guts!$U$4)*(Guts!$E$10)*(VLOOKUP(A21,Age!$A$1:$AR$42,44,FALSE))</f>
        <v>-0.17498058915389794</v>
      </c>
      <c r="D21">
        <f>B21+C21</f>
        <v>10.825019410846101</v>
      </c>
      <c r="F21">
        <v>20</v>
      </c>
      <c r="G21">
        <v>20</v>
      </c>
      <c r="H21">
        <f t="shared" si="0"/>
        <v>0</v>
      </c>
    </row>
    <row r="22" spans="1:8" x14ac:dyDescent="0.25">
      <c r="A22" t="s">
        <v>25</v>
      </c>
      <c r="B22">
        <v>5</v>
      </c>
      <c r="C22">
        <f>(Guts!$U$3)*(Guts!$E$10)*(VLOOKUP(A22,Age!$A$1:$AR$42,43,FALSE))+(Guts!$U$4)*(Guts!$E$10)*(VLOOKUP(A22,Age!$A$1:$AR$42,44,FALSE))</f>
        <v>4.3487728410835551</v>
      </c>
      <c r="D22">
        <f>B22+C22</f>
        <v>9.3487728410835551</v>
      </c>
      <c r="F22">
        <v>26</v>
      </c>
      <c r="G22">
        <v>21</v>
      </c>
      <c r="H22">
        <f t="shared" si="0"/>
        <v>5</v>
      </c>
    </row>
    <row r="23" spans="1:8" x14ac:dyDescent="0.25">
      <c r="A23" t="s">
        <v>21</v>
      </c>
      <c r="B23">
        <v>9</v>
      </c>
      <c r="C23">
        <f>(Guts!$U$3)*(Guts!$E$10)*(VLOOKUP(A23,Age!$A$1:$AR$42,43,FALSE))+(Guts!$U$4)*(Guts!$E$10)*(VLOOKUP(A23,Age!$A$1:$AR$42,44,FALSE))</f>
        <v>0</v>
      </c>
      <c r="D23">
        <f>B23+C23</f>
        <v>9</v>
      </c>
      <c r="F23">
        <v>22</v>
      </c>
      <c r="G23">
        <v>22</v>
      </c>
      <c r="H23">
        <f t="shared" si="0"/>
        <v>0</v>
      </c>
    </row>
    <row r="24" spans="1:8" x14ac:dyDescent="0.25">
      <c r="A24" t="s">
        <v>17</v>
      </c>
      <c r="B24">
        <v>13</v>
      </c>
      <c r="C24">
        <f>(Guts!$U$3)*(Guts!$E$10)*(VLOOKUP(A24,Age!$A$1:$AR$42,43,FALSE))+(Guts!$U$4)*(Guts!$E$10)*(VLOOKUP(A24,Age!$A$1:$AR$42,44,FALSE))</f>
        <v>-4.9683673135401882</v>
      </c>
      <c r="D24">
        <f>B24+C24</f>
        <v>8.0316326864598118</v>
      </c>
      <c r="F24">
        <v>18</v>
      </c>
      <c r="G24">
        <v>23</v>
      </c>
      <c r="H24">
        <f t="shared" si="0"/>
        <v>-5</v>
      </c>
    </row>
    <row r="25" spans="1:8" x14ac:dyDescent="0.25">
      <c r="A25" t="s">
        <v>22</v>
      </c>
      <c r="B25">
        <v>8</v>
      </c>
      <c r="C25">
        <f>(Guts!$U$3)*(Guts!$E$10)*(VLOOKUP(A25,Age!$A$1:$AR$42,43,FALSE))+(Guts!$U$4)*(Guts!$E$10)*(VLOOKUP(A25,Age!$A$1:$AR$42,44,FALSE))</f>
        <v>0</v>
      </c>
      <c r="D25">
        <f>B25+C25</f>
        <v>8</v>
      </c>
      <c r="F25">
        <v>23</v>
      </c>
      <c r="G25">
        <v>24</v>
      </c>
      <c r="H25">
        <f t="shared" si="0"/>
        <v>-1</v>
      </c>
    </row>
    <row r="26" spans="1:8" x14ac:dyDescent="0.25">
      <c r="A26" t="s">
        <v>23</v>
      </c>
      <c r="B26">
        <v>7</v>
      </c>
      <c r="C26">
        <f>(Guts!$U$3)*(Guts!$E$10)*(VLOOKUP(A26,Age!$A$1:$AR$42,43,FALSE))+(Guts!$U$4)*(Guts!$E$10)*(VLOOKUP(A26,Age!$A$1:$AR$42,44,FALSE))</f>
        <v>-0.67849793316371354</v>
      </c>
      <c r="D26">
        <f>B26+C26</f>
        <v>6.3215020668362865</v>
      </c>
      <c r="F26">
        <v>24</v>
      </c>
      <c r="G26">
        <v>25</v>
      </c>
      <c r="H26">
        <f t="shared" si="0"/>
        <v>-1</v>
      </c>
    </row>
    <row r="27" spans="1:8" x14ac:dyDescent="0.25">
      <c r="A27" t="s">
        <v>24</v>
      </c>
      <c r="B27">
        <v>6</v>
      </c>
      <c r="C27">
        <f>(Guts!$U$3)*(Guts!$E$10)*(VLOOKUP(A27,Age!$A$1:$AR$42,43,FALSE))+(Guts!$U$4)*(Guts!$E$10)*(VLOOKUP(A27,Age!$A$1:$AR$42,44,FALSE))</f>
        <v>-1.1960361188942958</v>
      </c>
      <c r="D27">
        <f>B27+C27</f>
        <v>4.8039638811057044</v>
      </c>
      <c r="F27">
        <v>25</v>
      </c>
      <c r="G27">
        <v>26</v>
      </c>
      <c r="H27">
        <f t="shared" si="0"/>
        <v>-1</v>
      </c>
    </row>
    <row r="28" spans="1:8" x14ac:dyDescent="0.25">
      <c r="A28" t="s">
        <v>30</v>
      </c>
      <c r="B28">
        <v>0</v>
      </c>
      <c r="C28">
        <f>(Guts!$U$3)*(Guts!$E$10)*(VLOOKUP(A28,Age!$A$1:$AR$42,43,FALSE))+(Guts!$U$4)*(Guts!$E$10)*(VLOOKUP(A28,Age!$A$1:$AR$42,44,FALSE))</f>
        <v>4.3487728410835551</v>
      </c>
      <c r="D28">
        <f>B28+C28</f>
        <v>4.3487728410835551</v>
      </c>
      <c r="F28">
        <v>31</v>
      </c>
      <c r="G28">
        <v>27</v>
      </c>
      <c r="H28">
        <f t="shared" si="0"/>
        <v>4</v>
      </c>
    </row>
    <row r="29" spans="1:8" x14ac:dyDescent="0.25">
      <c r="A29" t="s">
        <v>34</v>
      </c>
      <c r="B29">
        <v>0</v>
      </c>
      <c r="C29">
        <f>(Guts!$U$3)*(Guts!$E$10)*(VLOOKUP(A29,Age!$A$1:$AR$42,43,FALSE))+(Guts!$U$4)*(Guts!$E$10)*(VLOOKUP(A29,Age!$A$1:$AR$42,44,FALSE))</f>
        <v>3.3328036572394906</v>
      </c>
      <c r="D29">
        <f>B29+C29</f>
        <v>3.3328036572394906</v>
      </c>
      <c r="F29">
        <v>31</v>
      </c>
      <c r="G29">
        <v>28</v>
      </c>
      <c r="H29">
        <f t="shared" si="0"/>
        <v>3</v>
      </c>
    </row>
    <row r="30" spans="1:8" x14ac:dyDescent="0.25">
      <c r="A30" t="s">
        <v>35</v>
      </c>
      <c r="B30">
        <v>0</v>
      </c>
      <c r="C30">
        <f>(Guts!$U$3)*(Guts!$E$10)*(VLOOKUP(A30,Age!$A$1:$AR$42,43,FALSE))+(Guts!$U$4)*(Guts!$E$10)*(VLOOKUP(A30,Age!$A$1:$AR$42,44,FALSE))</f>
        <v>3.3328036572394906</v>
      </c>
      <c r="D30">
        <f>B30+C30</f>
        <v>3.3328036572394906</v>
      </c>
      <c r="F30">
        <v>31</v>
      </c>
      <c r="G30">
        <v>29</v>
      </c>
      <c r="H30">
        <f t="shared" si="0"/>
        <v>2</v>
      </c>
    </row>
    <row r="31" spans="1:8" x14ac:dyDescent="0.25">
      <c r="A31" t="s">
        <v>26</v>
      </c>
      <c r="B31">
        <v>3</v>
      </c>
      <c r="C31">
        <f>(Guts!$U$3)*(Guts!$E$10)*(VLOOKUP(A31,Age!$A$1:$AR$42,43,FALSE))+(Guts!$U$4)*(Guts!$E$10)*(VLOOKUP(A31,Age!$A$1:$AR$42,44,FALSE))</f>
        <v>9.7951549430425749E-2</v>
      </c>
      <c r="D31">
        <f>B31+C31</f>
        <v>3.0979515494304257</v>
      </c>
      <c r="F31">
        <v>28</v>
      </c>
      <c r="G31">
        <v>30</v>
      </c>
      <c r="H31">
        <f t="shared" si="0"/>
        <v>-2</v>
      </c>
    </row>
    <row r="32" spans="1:8" x14ac:dyDescent="0.25">
      <c r="A32" t="s">
        <v>27</v>
      </c>
      <c r="B32">
        <v>2</v>
      </c>
      <c r="C32">
        <f>(Guts!$U$3)*(Guts!$E$10)*(VLOOKUP(A32,Age!$A$1:$AR$42,43,FALSE))+(Guts!$U$4)*(Guts!$E$10)*(VLOOKUP(A32,Age!$A$1:$AR$42,44,FALSE))</f>
        <v>0.61712940212852296</v>
      </c>
      <c r="D32">
        <f>B32+C32</f>
        <v>2.6171294021285227</v>
      </c>
      <c r="F32">
        <v>29</v>
      </c>
      <c r="G32">
        <v>31</v>
      </c>
      <c r="H32">
        <f t="shared" si="0"/>
        <v>-2</v>
      </c>
    </row>
    <row r="33" spans="1:8" x14ac:dyDescent="0.25">
      <c r="A33" t="s">
        <v>37</v>
      </c>
      <c r="B33">
        <v>0</v>
      </c>
      <c r="C33">
        <f>(Guts!$U$3)*(Guts!$E$10)*(VLOOKUP(A33,Age!$A$1:$AR$42,43,FALSE))+(Guts!$U$4)*(Guts!$E$10)*(VLOOKUP(A33,Age!$A$1:$AR$42,44,FALSE))</f>
        <v>1.6142106752423944</v>
      </c>
      <c r="D33">
        <f>B33+C33</f>
        <v>1.6142106752423944</v>
      </c>
      <c r="F33">
        <v>31</v>
      </c>
      <c r="G33">
        <v>32</v>
      </c>
      <c r="H33">
        <f t="shared" si="0"/>
        <v>-1</v>
      </c>
    </row>
    <row r="34" spans="1:8" x14ac:dyDescent="0.25">
      <c r="A34" t="s">
        <v>36</v>
      </c>
      <c r="B34">
        <v>0</v>
      </c>
      <c r="C34">
        <f>(Guts!$U$3)*(Guts!$E$10)*(VLOOKUP(A34,Age!$A$1:$AR$42,43,FALSE))+(Guts!$U$4)*(Guts!$E$10)*(VLOOKUP(A34,Age!$A$1:$AR$42,44,FALSE))</f>
        <v>0.97249664207887287</v>
      </c>
      <c r="D34">
        <f>B34+C34</f>
        <v>0.97249664207887287</v>
      </c>
      <c r="F34">
        <v>31</v>
      </c>
      <c r="G34">
        <v>33</v>
      </c>
      <c r="H34">
        <f t="shared" si="0"/>
        <v>-2</v>
      </c>
    </row>
    <row r="35" spans="1:8" x14ac:dyDescent="0.25">
      <c r="A35" t="s">
        <v>139</v>
      </c>
      <c r="B35">
        <v>4</v>
      </c>
      <c r="C35">
        <f>(Guts!$U$3)*(Guts!$E$10)*(VLOOKUP(A35,Age!$A$1:$AR$42,43,FALSE))+(Guts!$U$4)*(Guts!$E$10)*(VLOOKUP(A35,Age!$A$1:$AR$42,44,FALSE))</f>
        <v>-3.5358416664659194</v>
      </c>
      <c r="D35">
        <f>B35+C35</f>
        <v>0.46415833353408065</v>
      </c>
      <c r="F35">
        <v>27</v>
      </c>
      <c r="G35">
        <v>34</v>
      </c>
      <c r="H35">
        <f t="shared" si="0"/>
        <v>-7</v>
      </c>
    </row>
    <row r="36" spans="1:8" x14ac:dyDescent="0.25">
      <c r="A36" t="s">
        <v>32</v>
      </c>
      <c r="B36">
        <v>0</v>
      </c>
      <c r="C36">
        <f>(Guts!$U$3)*(Guts!$E$10)*(VLOOKUP(A36,Age!$A$1:$AR$42,43,FALSE))+(Guts!$U$4)*(Guts!$E$10)*(VLOOKUP(A36,Age!$A$1:$AR$42,44,FALSE))</f>
        <v>0.45090394042548898</v>
      </c>
      <c r="D36">
        <f>B36+C36</f>
        <v>0.45090394042548898</v>
      </c>
      <c r="F36">
        <v>31</v>
      </c>
      <c r="G36">
        <v>35</v>
      </c>
      <c r="H36">
        <f t="shared" si="0"/>
        <v>-4</v>
      </c>
    </row>
    <row r="37" spans="1:8" x14ac:dyDescent="0.25">
      <c r="A37" t="s">
        <v>31</v>
      </c>
      <c r="B37">
        <v>0</v>
      </c>
      <c r="C37">
        <f>(Guts!$U$3)*(Guts!$E$10)*(VLOOKUP(A37,Age!$A$1:$AR$42,43,FALSE))+(Guts!$U$4)*(Guts!$E$10)*(VLOOKUP(A37,Age!$A$1:$AR$42,44,FALSE))</f>
        <v>0.2315705272774298</v>
      </c>
      <c r="D37">
        <f>B37+C37</f>
        <v>0.2315705272774298</v>
      </c>
      <c r="F37">
        <v>31</v>
      </c>
      <c r="G37">
        <v>36</v>
      </c>
      <c r="H37">
        <f t="shared" si="0"/>
        <v>-5</v>
      </c>
    </row>
    <row r="38" spans="1:8" x14ac:dyDescent="0.25">
      <c r="A38" t="s">
        <v>38</v>
      </c>
      <c r="B38">
        <v>0</v>
      </c>
      <c r="C38">
        <f>(Guts!$U$3)*(Guts!$E$10)*(VLOOKUP(A38,Age!$A$1:$AR$42,43,FALSE))+(Guts!$U$4)*(Guts!$E$10)*(VLOOKUP(A38,Age!$A$1:$AR$42,44,FALSE))</f>
        <v>0.10729877724427049</v>
      </c>
      <c r="D38">
        <f>B38+C38</f>
        <v>0.10729877724427049</v>
      </c>
      <c r="F38">
        <v>31</v>
      </c>
      <c r="G38">
        <v>37</v>
      </c>
      <c r="H38">
        <f t="shared" si="0"/>
        <v>-6</v>
      </c>
    </row>
    <row r="39" spans="1:8" x14ac:dyDescent="0.25">
      <c r="A39" t="s">
        <v>33</v>
      </c>
      <c r="B39">
        <v>0</v>
      </c>
      <c r="C39">
        <f>(Guts!$U$3)*(Guts!$E$10)*(VLOOKUP(A39,Age!$A$1:$AR$42,43,FALSE))+(Guts!$U$4)*(Guts!$E$10)*(VLOOKUP(A39,Age!$A$1:$AR$42,44,FALSE))</f>
        <v>-0.61584869650637675</v>
      </c>
      <c r="D39">
        <f>B39+C39</f>
        <v>-0.61584869650637675</v>
      </c>
      <c r="F39">
        <v>31</v>
      </c>
      <c r="G39">
        <v>38</v>
      </c>
      <c r="H39">
        <f t="shared" si="0"/>
        <v>-7</v>
      </c>
    </row>
    <row r="40" spans="1:8" x14ac:dyDescent="0.25">
      <c r="A40" t="s">
        <v>39</v>
      </c>
      <c r="B40">
        <v>0</v>
      </c>
      <c r="C40">
        <f>(Guts!$U$3)*(Guts!$E$10)*(VLOOKUP(A40,Age!$A$1:$AR$42,43,FALSE))+(Guts!$U$4)*(Guts!$E$10)*(VLOOKUP(A40,Age!$A$1:$AR$42,44,FALSE))</f>
        <v>-1.2783541572575823</v>
      </c>
      <c r="D40">
        <f>B40+C40</f>
        <v>-1.2783541572575823</v>
      </c>
      <c r="F40">
        <v>31</v>
      </c>
      <c r="G40">
        <v>39</v>
      </c>
      <c r="H40">
        <f t="shared" si="0"/>
        <v>-8</v>
      </c>
    </row>
    <row r="41" spans="1:8" x14ac:dyDescent="0.25">
      <c r="A41" t="s">
        <v>29</v>
      </c>
      <c r="B41">
        <v>0</v>
      </c>
      <c r="C41">
        <f>(Guts!$U$3)*(Guts!$E$10)*(VLOOKUP(A41,Age!$A$1:$AR$42,43,FALSE))+(Guts!$U$4)*(Guts!$E$10)*(VLOOKUP(A41,Age!$A$1:$AR$42,44,FALSE))</f>
        <v>-2.6609998572247018</v>
      </c>
      <c r="D41">
        <f>B41+C41</f>
        <v>-2.6609998572247018</v>
      </c>
      <c r="F41">
        <v>31</v>
      </c>
      <c r="G41">
        <v>40</v>
      </c>
      <c r="H41">
        <f t="shared" si="0"/>
        <v>-9</v>
      </c>
    </row>
    <row r="42" spans="1:8" x14ac:dyDescent="0.25">
      <c r="A42" t="s">
        <v>28</v>
      </c>
      <c r="B42">
        <v>1</v>
      </c>
      <c r="C42">
        <f>(Guts!$U$3)*(Guts!$E$10)*(VLOOKUP(A42,Age!$A$1:$AR$42,43,FALSE))+(Guts!$U$4)*(Guts!$E$10)*(VLOOKUP(A42,Age!$A$1:$AR$42,44,FALSE))</f>
        <v>-5.1476710899824205</v>
      </c>
      <c r="D42">
        <f>B42+C42</f>
        <v>-4.1476710899824205</v>
      </c>
      <c r="F42">
        <v>30</v>
      </c>
      <c r="G42">
        <v>41</v>
      </c>
      <c r="H42">
        <f t="shared" si="0"/>
        <v>-11</v>
      </c>
    </row>
  </sheetData>
  <sortState ref="A2:H42">
    <sortCondition descending="1" ref="D2:D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0"/>
  <sheetViews>
    <sheetView workbookViewId="0">
      <pane ySplit="1" topLeftCell="A17" activePane="bottomLeft" state="frozen"/>
      <selection pane="bottomLeft" activeCell="AJ12" sqref="AJ12"/>
    </sheetView>
  </sheetViews>
  <sheetFormatPr defaultRowHeight="15" x14ac:dyDescent="0.25"/>
  <cols>
    <col min="1" max="1" width="17.5703125" bestFit="1" customWidth="1"/>
    <col min="2" max="2" width="8.85546875" customWidth="1"/>
    <col min="3" max="3" width="10.140625" customWidth="1"/>
    <col min="4" max="4" width="10.5703125" customWidth="1"/>
    <col min="5" max="5" width="11.140625" style="2" bestFit="1" customWidth="1"/>
    <col min="6" max="6" width="14.42578125" style="3" bestFit="1" customWidth="1"/>
    <col min="7" max="7" width="8.85546875" customWidth="1"/>
    <col min="8" max="9" width="14.5703125" customWidth="1"/>
    <col min="10" max="10" width="11.5703125" style="2" bestFit="1" customWidth="1"/>
    <col min="11" max="11" width="14.42578125" style="3" bestFit="1" customWidth="1"/>
    <col min="12" max="12" width="9.140625" customWidth="1"/>
    <col min="13" max="14" width="10.140625" customWidth="1"/>
    <col min="15" max="15" width="11.5703125" style="2" bestFit="1" customWidth="1"/>
    <col min="16" max="16" width="14.42578125" style="3" bestFit="1" customWidth="1"/>
    <col min="17" max="19" width="9.140625" customWidth="1"/>
    <col min="20" max="20" width="11.5703125" style="2" bestFit="1" customWidth="1"/>
    <col min="21" max="21" width="14.42578125" style="3" bestFit="1" customWidth="1"/>
    <col min="22" max="22" width="9.140625" customWidth="1"/>
    <col min="23" max="23" width="10.140625" customWidth="1"/>
    <col min="24" max="24" width="10.5703125" customWidth="1"/>
    <col min="25" max="25" width="11.5703125" bestFit="1" customWidth="1"/>
    <col min="26" max="26" width="14.42578125" bestFit="1" customWidth="1"/>
    <col min="33" max="33" width="8" bestFit="1" customWidth="1"/>
    <col min="34" max="34" width="9.140625" style="2"/>
    <col min="35" max="35" width="12" bestFit="1" customWidth="1"/>
    <col min="42" max="42" width="9.140625" style="3"/>
    <col min="43" max="43" width="19.42578125" bestFit="1" customWidth="1"/>
    <col min="44" max="44" width="22.28515625" bestFit="1" customWidth="1"/>
  </cols>
  <sheetData>
    <row r="1" spans="1:44" x14ac:dyDescent="0.25">
      <c r="A1" t="s">
        <v>40</v>
      </c>
      <c r="B1" t="s">
        <v>41</v>
      </c>
      <c r="C1" t="s">
        <v>43</v>
      </c>
      <c r="D1" s="15" t="s">
        <v>103</v>
      </c>
      <c r="E1" s="2" t="s">
        <v>116</v>
      </c>
      <c r="F1" s="3" t="s">
        <v>107</v>
      </c>
      <c r="G1" t="s">
        <v>42</v>
      </c>
      <c r="H1" t="s">
        <v>44</v>
      </c>
      <c r="I1" s="15" t="s">
        <v>103</v>
      </c>
      <c r="J1" s="2" t="s">
        <v>109</v>
      </c>
      <c r="K1" s="3" t="s">
        <v>108</v>
      </c>
      <c r="L1" t="s">
        <v>45</v>
      </c>
      <c r="M1" t="s">
        <v>46</v>
      </c>
      <c r="N1" s="15" t="s">
        <v>103</v>
      </c>
      <c r="O1" s="2" t="s">
        <v>110</v>
      </c>
      <c r="P1" s="3" t="s">
        <v>111</v>
      </c>
      <c r="Q1" t="s">
        <v>47</v>
      </c>
      <c r="R1" t="s">
        <v>50</v>
      </c>
      <c r="S1" s="15" t="s">
        <v>103</v>
      </c>
      <c r="T1" s="2" t="s">
        <v>112</v>
      </c>
      <c r="U1" s="3" t="s">
        <v>113</v>
      </c>
      <c r="V1" t="s">
        <v>48</v>
      </c>
      <c r="W1" t="s">
        <v>49</v>
      </c>
      <c r="X1" s="15" t="s">
        <v>103</v>
      </c>
      <c r="Y1" s="2" t="s">
        <v>114</v>
      </c>
      <c r="Z1" s="3" t="s">
        <v>115</v>
      </c>
      <c r="AA1" s="15"/>
      <c r="AB1" s="15"/>
      <c r="AC1" s="15"/>
      <c r="AD1" s="15"/>
      <c r="AE1" s="15"/>
      <c r="AF1" s="15"/>
      <c r="AG1" s="15" t="s">
        <v>123</v>
      </c>
      <c r="AH1" s="2" t="s">
        <v>51</v>
      </c>
      <c r="AI1" s="15"/>
      <c r="AJ1" s="15"/>
      <c r="AK1" s="15"/>
      <c r="AL1" s="15"/>
      <c r="AM1" s="15"/>
      <c r="AN1" s="15"/>
      <c r="AO1" s="15" t="s">
        <v>123</v>
      </c>
      <c r="AP1" s="3" t="s">
        <v>52</v>
      </c>
      <c r="AQ1" s="14" t="s">
        <v>134</v>
      </c>
      <c r="AR1" s="14" t="s">
        <v>135</v>
      </c>
    </row>
    <row r="2" spans="1:44" x14ac:dyDescent="0.25">
      <c r="A2" t="s">
        <v>0</v>
      </c>
      <c r="B2">
        <v>20</v>
      </c>
      <c r="C2" t="s">
        <v>54</v>
      </c>
      <c r="D2" s="15" t="str">
        <f>CONCATENATE(C2,B2)</f>
        <v>A20</v>
      </c>
      <c r="E2" s="2">
        <f>VLOOKUP(D2,Guts!$A$1:$C$46,2,FALSE)</f>
        <v>0.19</v>
      </c>
      <c r="F2" s="3">
        <f>VLOOKUP(D2,Guts!$A$1:$C$46,3,FALSE)</f>
        <v>0.68</v>
      </c>
      <c r="G2">
        <v>19</v>
      </c>
      <c r="H2" t="s">
        <v>53</v>
      </c>
      <c r="I2" s="15" t="str">
        <f>CONCATENATE(H2,G2)</f>
        <v>A-19</v>
      </c>
      <c r="J2" s="2">
        <f>VLOOKUP(I2,Guts!$A$1:$C$46,2,FALSE)</f>
        <v>0.2</v>
      </c>
      <c r="K2" s="3">
        <f>VLOOKUP(I2,Guts!$A$1:$C$46,3,FALSE)</f>
        <v>0.72</v>
      </c>
      <c r="N2" s="15" t="str">
        <f>CONCATENATE(M2,L2)</f>
        <v/>
      </c>
      <c r="O2" s="2" t="e">
        <f>VLOOKUP(N2,Guts!$A$1:$C$46,2,FALSE)</f>
        <v>#N/A</v>
      </c>
      <c r="P2" s="3" t="e">
        <f>VLOOKUP(N2,Guts!$A$1:$C$46,3,FALSE)</f>
        <v>#N/A</v>
      </c>
      <c r="S2" s="15" t="str">
        <f t="shared" ref="S2:S41" si="0">CONCATENATE(R2,Q2)</f>
        <v/>
      </c>
      <c r="T2" s="2" t="e">
        <f>VLOOKUP(S2,Guts!$A$1:$C$46,2,FALSE)</f>
        <v>#N/A</v>
      </c>
      <c r="U2" s="3" t="e">
        <f>VLOOKUP(S2,Guts!$A$1:$C$46,3,FALSE)</f>
        <v>#N/A</v>
      </c>
      <c r="X2" s="15" t="str">
        <f t="shared" ref="X2" si="1">CONCATENATE(W2,V2)</f>
        <v/>
      </c>
      <c r="Y2" s="2" t="e">
        <f>VLOOKUP(X2,Guts!$A$1:$C$46,2,FALSE)</f>
        <v>#N/A</v>
      </c>
      <c r="Z2" s="3" t="e">
        <f>VLOOKUP(X2,Guts!$A$1:$C$46,3,FALSE)</f>
        <v>#N/A</v>
      </c>
      <c r="AA2" s="15">
        <f>IFERROR(E2,10)</f>
        <v>0.19</v>
      </c>
      <c r="AB2" s="15">
        <f>IFERROR(J2,10)</f>
        <v>0.2</v>
      </c>
      <c r="AC2" s="15">
        <f>IFERROR(O2,10)</f>
        <v>10</v>
      </c>
      <c r="AD2" s="15">
        <f>IFERROR(T2,10)</f>
        <v>10</v>
      </c>
      <c r="AE2" s="15">
        <f>IFERROR(Y2,10)</f>
        <v>10</v>
      </c>
      <c r="AF2" s="15">
        <f>SUM(AA2:AE2)</f>
        <v>30.39</v>
      </c>
      <c r="AG2" s="15">
        <f>IF(AF2=50,0,IF(AF2&gt;40,1,IF(AF2&gt;30,2,IF(AF2&gt;20,3,IF(AF2&gt;10,4,IF(AF2&lt;10,5,"fail"))))))</f>
        <v>2</v>
      </c>
      <c r="AH2" s="2">
        <f>IF(AG2=0, "No Info",IF(AG2=1,Guts!$F$3*Age!E2,IF(AG2=2,Guts!$I$3*Age!E2+Guts!$I$4*Age!J2,IF(AG2=3,Guts!$L$3*Age!E2+Guts!$L$4*Age!J2+Guts!$L$5*Age!O2,IF(AG2=4,Guts!$O$3*Age!E2+Guts!$O$4*Age!J2+Guts!$O$5*Age!O2+Guts!$O$6*Age!T2,IF(AG2=5,Guts!$R$3*Age!E2+Guts!$R$4*Age!J2+Guts!$R$5*Age!O2+Guts!$R$6*Age!T2+Guts!$R$7*Age!Y2,"fail"))))))</f>
        <v>0.19400000000000001</v>
      </c>
      <c r="AI2" s="15">
        <f>IFERROR(F2,10)</f>
        <v>0.68</v>
      </c>
      <c r="AJ2" s="15">
        <f>IFERROR(K2,10)</f>
        <v>0.72</v>
      </c>
      <c r="AK2" s="15">
        <f>IFERROR(P2,10)</f>
        <v>10</v>
      </c>
      <c r="AL2" s="15">
        <f>IFERROR(U2,10)</f>
        <v>10</v>
      </c>
      <c r="AM2" s="15">
        <f>IFERROR(Z2,10)</f>
        <v>10</v>
      </c>
      <c r="AN2" s="15">
        <f>SUM(AI2:AM2)</f>
        <v>31.4</v>
      </c>
      <c r="AO2" s="15">
        <f>IF(AN2=50,0,IF(AN2&gt;40,1,IF(AN2&gt;30,2,IF(AN2&gt;20,3,IF(AN2&gt;10,4,IF(AN2&lt;10,5,"fail"))))))</f>
        <v>2</v>
      </c>
      <c r="AP2" s="3">
        <f>IFERROR(1-IF(AO2=0,"No Info",IF(AO2=1,Guts!$F$3*Age!F2,IF(AO2=2,Guts!$I$3*Age!F2+Guts!$I$4*Age!K2,IF(AO2=3,Guts!$L$3*Age!F2+Guts!$L$4*Age!K2+Guts!$L$5*Age!P2,IF(AO2=4,Guts!$O$3*Age!F2+Guts!$O$4*Age!K2+Guts!$O$5*Age!P2+Guts!$O$6*Age!U2,IF(AO2=5,Guts!$R$3*Age!F2+Guts!$R$4*Age!K2+Guts!$R$5*Age!P2+Guts!$R$6*Age!U2+Guts!$R$7*Age!Z2,"fail")))))),"No Info")</f>
        <v>0.30400000000000005</v>
      </c>
      <c r="AQ2" s="14">
        <f>IFERROR(STANDARDIZE(AH2,$AH$44,$AH$45),0)</f>
        <v>-8.6458678873635696E-3</v>
      </c>
      <c r="AR2" s="14">
        <f>IFERROR(STANDARDIZE(AP2,$AP$44,$AP$45),0)</f>
        <v>-5.5320489744565951E-2</v>
      </c>
    </row>
    <row r="3" spans="1:44" x14ac:dyDescent="0.25">
      <c r="A3" t="s">
        <v>1</v>
      </c>
      <c r="B3">
        <v>23</v>
      </c>
      <c r="C3" t="s">
        <v>104</v>
      </c>
      <c r="D3" s="15" t="str">
        <f t="shared" ref="D3:D42" si="2">CONCATENATE(C3,B3)</f>
        <v>AAA23</v>
      </c>
      <c r="E3" s="2">
        <f>VLOOKUP(D3,Guts!$A$1:$C$46,2,FALSE)</f>
        <v>0.2</v>
      </c>
      <c r="F3" s="3">
        <f>VLOOKUP(D3,Guts!$A$1:$C$46,3,FALSE)</f>
        <v>0.69</v>
      </c>
      <c r="G3">
        <v>22</v>
      </c>
      <c r="H3" t="s">
        <v>104</v>
      </c>
      <c r="I3" s="15" t="str">
        <f t="shared" ref="I3:I42" si="3">CONCATENATE(H3,G3)</f>
        <v>AAA22</v>
      </c>
      <c r="J3" s="2">
        <f>VLOOKUP(I3,Guts!$A$1:$C$46,2,FALSE)</f>
        <v>0.24</v>
      </c>
      <c r="K3" s="3">
        <f>VLOOKUP(I3,Guts!$A$1:$C$46,3,FALSE)</f>
        <v>0.63</v>
      </c>
      <c r="N3" s="15" t="str">
        <f t="shared" ref="N3:N42" si="4">CONCATENATE(M3,L3)</f>
        <v/>
      </c>
      <c r="O3" s="2" t="e">
        <f>VLOOKUP(N3,Guts!$A$1:$C$46,2,FALSE)</f>
        <v>#N/A</v>
      </c>
      <c r="P3" s="3" t="e">
        <f>VLOOKUP(N3,Guts!$A$1:$C$46,3,FALSE)</f>
        <v>#N/A</v>
      </c>
      <c r="S3" s="15" t="str">
        <f t="shared" si="0"/>
        <v/>
      </c>
      <c r="T3" s="2" t="e">
        <f>VLOOKUP(S3,Guts!$A$1:$C$46,2,FALSE)</f>
        <v>#N/A</v>
      </c>
      <c r="U3" s="3" t="e">
        <f>VLOOKUP(S3,Guts!$A$1:$C$46,3,FALSE)</f>
        <v>#N/A</v>
      </c>
      <c r="X3" s="15" t="str">
        <f t="shared" ref="X3:X41" si="5">CONCATENATE(W3,V3)</f>
        <v/>
      </c>
      <c r="Y3" s="2" t="e">
        <f>VLOOKUP(X3,Guts!$A$1:$C$46,2,FALSE)</f>
        <v>#N/A</v>
      </c>
      <c r="Z3" s="3" t="e">
        <f>VLOOKUP(X3,Guts!$A$1:$C$46,3,FALSE)</f>
        <v>#N/A</v>
      </c>
      <c r="AA3" s="15">
        <f t="shared" ref="AA3:AA41" si="6">IFERROR(E3,10)</f>
        <v>0.2</v>
      </c>
      <c r="AB3" s="15">
        <f t="shared" ref="AB3:AB41" si="7">IFERROR(J3,10)</f>
        <v>0.24</v>
      </c>
      <c r="AC3" s="15">
        <f t="shared" ref="AC3:AC41" si="8">IFERROR(O3,10)</f>
        <v>10</v>
      </c>
      <c r="AD3" s="15">
        <f t="shared" ref="AD3:AD41" si="9">IFERROR(T3,10)</f>
        <v>10</v>
      </c>
      <c r="AE3" s="15">
        <f t="shared" ref="AE3:AE41" si="10">IFERROR(Y3,10)</f>
        <v>10</v>
      </c>
      <c r="AF3" s="15">
        <f t="shared" ref="AF3:AF41" si="11">SUM(AA3:AE3)</f>
        <v>30.439999999999998</v>
      </c>
      <c r="AG3" s="15">
        <f t="shared" ref="AG3:AG42" si="12">IF(AF3=50,0,IF(AF3&gt;40,1,IF(AF3&gt;30,2,IF(AF3&gt;20,3,IF(AF3&gt;10,4,IF(AF3&lt;10,5,"fail"))))))</f>
        <v>2</v>
      </c>
      <c r="AH3" s="2">
        <f>IF(AG3=0, "No Info",IF(AG3=1,Guts!$F$3*Age!E3,IF(AG3=2,Guts!$I$3*Age!E3+Guts!$I$4*Age!J3,IF(AG3=3,Guts!$L$3*Age!E3+Guts!$L$4*Age!J3+Guts!$L$5*Age!O3,IF(AG3=4,Guts!$O$3*Age!E3+Guts!$O$4*Age!J3+Guts!$O$5*Age!O3+Guts!$O$6*Age!T3,IF(AG3=5,Guts!$R$3*Age!E3+Guts!$R$4*Age!J3+Guts!$R$5*Age!O3+Guts!$R$6*Age!T3+Guts!$R$7*Age!Y3,"fail"))))))</f>
        <v>0.216</v>
      </c>
      <c r="AI3" s="15">
        <f t="shared" ref="AI3:AI41" si="13">IFERROR(F3,10)</f>
        <v>0.69</v>
      </c>
      <c r="AJ3" s="15">
        <f t="shared" ref="AJ3:AJ41" si="14">IFERROR(K3,10)</f>
        <v>0.63</v>
      </c>
      <c r="AK3" s="15">
        <f t="shared" ref="AK3:AK41" si="15">IFERROR(P3,10)</f>
        <v>10</v>
      </c>
      <c r="AL3" s="15">
        <f t="shared" ref="AL3:AL41" si="16">IFERROR(U3,10)</f>
        <v>10</v>
      </c>
      <c r="AM3" s="15">
        <f t="shared" ref="AM3:AM41" si="17">IFERROR(Z3,10)</f>
        <v>10</v>
      </c>
      <c r="AN3" s="15">
        <f t="shared" ref="AN3:AN41" si="18">SUM(AI3:AM3)</f>
        <v>31.32</v>
      </c>
      <c r="AO3" s="15">
        <f t="shared" ref="AO3:AO42" si="19">IF(AN3=50,0,IF(AN3&gt;40,1,IF(AN3&gt;30,2,IF(AN3&gt;20,3,IF(AN3&gt;10,4,IF(AN3&lt;10,5,"fail"))))))</f>
        <v>2</v>
      </c>
      <c r="AP3" s="3">
        <f>IFERROR(1-IF(AO3=0,"No Info",IF(AO3=1,Guts!$F$3*Age!F3,IF(AO3=2,Guts!$I$3*Age!F3+Guts!$I$4*Age!K3,IF(AO3=3,Guts!$L$3*Age!F3+Guts!$L$4*Age!K3+Guts!$L$5*Age!P3,IF(AO3=4,Guts!$O$3*Age!F3+Guts!$O$4*Age!K3+Guts!$O$5*Age!P3+Guts!$O$6*Age!U3,IF(AO3=5,Guts!$R$3*Age!F3+Guts!$R$4*Age!K3+Guts!$R$5*Age!P3+Guts!$R$6*Age!U3+Guts!$R$7*Age!Z3,"fail")))))),"No Info")</f>
        <v>0.33400000000000007</v>
      </c>
      <c r="AQ3" s="14">
        <f t="shared" ref="AQ3:AQ41" si="20">IFERROR(STANDARDIZE(AH3,$AH$44,$AH$45),0)</f>
        <v>0.24675856864393933</v>
      </c>
      <c r="AR3" s="14">
        <f t="shared" ref="AR3:AR41" si="21">IFERROR(STANDARDIZE(AP3,$AP$44,$AP$45),0)</f>
        <v>0.15817090601984043</v>
      </c>
    </row>
    <row r="4" spans="1:44" x14ac:dyDescent="0.25">
      <c r="A4" t="s">
        <v>2</v>
      </c>
      <c r="B4">
        <v>22</v>
      </c>
      <c r="C4" t="s">
        <v>104</v>
      </c>
      <c r="D4" s="15" t="str">
        <f t="shared" si="2"/>
        <v>AAA22</v>
      </c>
      <c r="E4" s="2">
        <f>VLOOKUP(D4,Guts!$A$1:$C$46,2,FALSE)</f>
        <v>0.24</v>
      </c>
      <c r="F4" s="3">
        <f>VLOOKUP(D4,Guts!$A$1:$C$46,3,FALSE)</f>
        <v>0.63</v>
      </c>
      <c r="G4">
        <v>21</v>
      </c>
      <c r="H4" t="s">
        <v>105</v>
      </c>
      <c r="I4" s="15" t="str">
        <f t="shared" si="3"/>
        <v>AA21</v>
      </c>
      <c r="J4" s="2">
        <f>VLOOKUP(I4,Guts!$A$1:$C$46,2,FALSE)</f>
        <v>0.28000000000000003</v>
      </c>
      <c r="K4" s="3">
        <f>VLOOKUP(I4,Guts!$A$1:$C$46,3,FALSE)</f>
        <v>0.66</v>
      </c>
      <c r="L4">
        <v>20</v>
      </c>
      <c r="M4" t="s">
        <v>106</v>
      </c>
      <c r="N4" s="15" t="str">
        <f t="shared" si="4"/>
        <v>A+20</v>
      </c>
      <c r="O4" s="2">
        <f>VLOOKUP(N4,Guts!$A$1:$C$46,2,FALSE)</f>
        <v>0.21</v>
      </c>
      <c r="P4" s="3">
        <f>VLOOKUP(N4,Guts!$A$1:$C$46,3,FALSE)</f>
        <v>0.69</v>
      </c>
      <c r="Q4">
        <v>19</v>
      </c>
      <c r="R4" t="s">
        <v>54</v>
      </c>
      <c r="S4" s="15" t="str">
        <f t="shared" si="0"/>
        <v>A19</v>
      </c>
      <c r="T4" s="2">
        <f>VLOOKUP(S4,Guts!$A$1:$C$46,2,FALSE)</f>
        <v>0.2</v>
      </c>
      <c r="U4" s="3">
        <f>VLOOKUP(S4,Guts!$A$1:$C$46,3,FALSE)</f>
        <v>0.67</v>
      </c>
      <c r="V4">
        <v>18</v>
      </c>
      <c r="W4" t="s">
        <v>53</v>
      </c>
      <c r="X4" s="15" t="str">
        <f t="shared" si="5"/>
        <v>A-18</v>
      </c>
      <c r="Y4" s="2">
        <f>VLOOKUP(X4,Guts!$A$1:$C$46,2,FALSE)</f>
        <v>0.28000000000000003</v>
      </c>
      <c r="Z4" s="3">
        <f>VLOOKUP(X4,Guts!$A$1:$C$46,3,FALSE)</f>
        <v>0.56000000000000005</v>
      </c>
      <c r="AA4" s="15">
        <f t="shared" si="6"/>
        <v>0.24</v>
      </c>
      <c r="AB4" s="15">
        <f t="shared" si="7"/>
        <v>0.28000000000000003</v>
      </c>
      <c r="AC4" s="15">
        <f t="shared" si="8"/>
        <v>0.21</v>
      </c>
      <c r="AD4" s="15">
        <f t="shared" si="9"/>
        <v>0.2</v>
      </c>
      <c r="AE4" s="15">
        <f t="shared" si="10"/>
        <v>0.28000000000000003</v>
      </c>
      <c r="AF4" s="15">
        <f t="shared" si="11"/>
        <v>1.21</v>
      </c>
      <c r="AG4" s="15">
        <f t="shared" si="12"/>
        <v>5</v>
      </c>
      <c r="AH4" s="2">
        <f>IF(AG4=0, "No Info",IF(AG4=1,Guts!$F$3*Age!E4,IF(AG4=2,Guts!$I$3*Age!E4+Guts!$I$4*Age!J4,IF(AG4=3,Guts!$L$3*Age!E4+Guts!$L$4*Age!J4+Guts!$L$5*Age!O4,IF(AG4=4,Guts!$O$3*Age!E4+Guts!$O$4*Age!J4+Guts!$O$5*Age!O4+Guts!$O$6*Age!T4,IF(AG4=5,Guts!$R$3*Age!E4+Guts!$R$4*Age!J4+Guts!$R$5*Age!O4+Guts!$R$6*Age!T4+Guts!$R$7*Age!Y4,"fail"))))))</f>
        <v>0.24710000000000001</v>
      </c>
      <c r="AI4" s="15">
        <f t="shared" si="13"/>
        <v>0.63</v>
      </c>
      <c r="AJ4" s="15">
        <f t="shared" si="14"/>
        <v>0.66</v>
      </c>
      <c r="AK4" s="15">
        <f t="shared" si="15"/>
        <v>0.69</v>
      </c>
      <c r="AL4" s="15">
        <f t="shared" si="16"/>
        <v>0.67</v>
      </c>
      <c r="AM4" s="15">
        <f t="shared" si="17"/>
        <v>0.56000000000000005</v>
      </c>
      <c r="AN4" s="15">
        <f t="shared" si="18"/>
        <v>3.21</v>
      </c>
      <c r="AO4" s="15">
        <f t="shared" si="19"/>
        <v>5</v>
      </c>
      <c r="AP4" s="3">
        <f>IFERROR(1-IF(AO4=0,"No Info",IF(AO4=1,Guts!$F$3*Age!F4,IF(AO4=2,Guts!$I$3*Age!F4+Guts!$I$4*Age!K4,IF(AO4=3,Guts!$L$3*Age!F4+Guts!$L$4*Age!K4+Guts!$L$5*Age!P4,IF(AO4=4,Guts!$O$3*Age!F4+Guts!$O$4*Age!K4+Guts!$O$5*Age!P4+Guts!$O$6*Age!U4,IF(AO4=5,Guts!$R$3*Age!F4+Guts!$R$4*Age!K4+Guts!$R$5*Age!P4+Guts!$R$6*Age!U4+Guts!$R$7*Age!Z4,"fail")))))),"No Info")</f>
        <v>0.35219999999999996</v>
      </c>
      <c r="AQ4" s="14">
        <f t="shared" si="20"/>
        <v>0.60780756755864518</v>
      </c>
      <c r="AR4" s="14">
        <f t="shared" si="21"/>
        <v>0.287689019450246</v>
      </c>
    </row>
    <row r="5" spans="1:44" x14ac:dyDescent="0.25">
      <c r="A5" t="s">
        <v>3</v>
      </c>
      <c r="B5">
        <v>22</v>
      </c>
      <c r="C5" t="s">
        <v>105</v>
      </c>
      <c r="D5" s="15" t="str">
        <f t="shared" si="2"/>
        <v>AA22</v>
      </c>
      <c r="E5" s="2">
        <f>VLOOKUP(D5,Guts!$A$1:$C$46,2,FALSE)</f>
        <v>0.17</v>
      </c>
      <c r="F5" s="3">
        <f>VLOOKUP(D5,Guts!$A$1:$C$46,3,FALSE)</f>
        <v>0.7</v>
      </c>
      <c r="G5">
        <v>21</v>
      </c>
      <c r="H5" t="s">
        <v>106</v>
      </c>
      <c r="I5" s="15" t="str">
        <f t="shared" si="3"/>
        <v>A+21</v>
      </c>
      <c r="J5" s="2">
        <f>VLOOKUP(I5,Guts!$A$1:$C$46,2,FALSE)</f>
        <v>0.2</v>
      </c>
      <c r="K5" s="3">
        <f>VLOOKUP(I5,Guts!$A$1:$C$46,3,FALSE)</f>
        <v>0.66</v>
      </c>
      <c r="L5">
        <v>20</v>
      </c>
      <c r="M5" t="s">
        <v>54</v>
      </c>
      <c r="N5" s="15" t="str">
        <f t="shared" si="4"/>
        <v>A20</v>
      </c>
      <c r="O5" s="2">
        <f>VLOOKUP(N5,Guts!$A$1:$C$46,2,FALSE)</f>
        <v>0.19</v>
      </c>
      <c r="P5" s="3">
        <f>VLOOKUP(N5,Guts!$A$1:$C$46,3,FALSE)</f>
        <v>0.68</v>
      </c>
      <c r="Q5">
        <v>19</v>
      </c>
      <c r="R5" t="s">
        <v>55</v>
      </c>
      <c r="S5" s="15" t="str">
        <f t="shared" si="0"/>
        <v>R19</v>
      </c>
      <c r="T5" s="2">
        <f>VLOOKUP(S5,Guts!$A$1:$C$46,2,FALSE)</f>
        <v>0.22</v>
      </c>
      <c r="U5" s="3">
        <f>VLOOKUP(S5,Guts!$A$1:$C$46,3,FALSE)</f>
        <v>0.7</v>
      </c>
      <c r="V5">
        <v>18</v>
      </c>
      <c r="W5" t="s">
        <v>55</v>
      </c>
      <c r="X5" s="15" t="str">
        <f t="shared" si="5"/>
        <v>R18</v>
      </c>
      <c r="Y5" s="2">
        <f>VLOOKUP(X5,Guts!$A$1:$C$46,2,FALSE)</f>
        <v>0.12</v>
      </c>
      <c r="Z5" s="3">
        <f>VLOOKUP(X5,Guts!$A$1:$C$46,3,FALSE)</f>
        <v>0.71</v>
      </c>
      <c r="AA5" s="15">
        <f t="shared" si="6"/>
        <v>0.17</v>
      </c>
      <c r="AB5" s="15">
        <f t="shared" si="7"/>
        <v>0.2</v>
      </c>
      <c r="AC5" s="15">
        <f t="shared" si="8"/>
        <v>0.19</v>
      </c>
      <c r="AD5" s="15">
        <f t="shared" si="9"/>
        <v>0.22</v>
      </c>
      <c r="AE5" s="15">
        <f t="shared" si="10"/>
        <v>0.12</v>
      </c>
      <c r="AF5" s="15">
        <f t="shared" si="11"/>
        <v>0.9</v>
      </c>
      <c r="AG5" s="15">
        <f t="shared" si="12"/>
        <v>5</v>
      </c>
      <c r="AH5" s="2">
        <f>IF(AG5=0, "No Info",IF(AG5=1,Guts!$F$3*Age!E5,IF(AG5=2,Guts!$I$3*Age!E5+Guts!$I$4*Age!J5,IF(AG5=3,Guts!$L$3*Age!E5+Guts!$L$4*Age!J5+Guts!$L$5*Age!O5,IF(AG5=4,Guts!$O$3*Age!E5+Guts!$O$4*Age!J5+Guts!$O$5*Age!O5+Guts!$O$6*Age!T5,IF(AG5=5,Guts!$R$3*Age!E5+Guts!$R$4*Age!J5+Guts!$R$5*Age!O5+Guts!$R$6*Age!T5+Guts!$R$7*Age!Y5,"fail"))))))</f>
        <v>0.18250000000000002</v>
      </c>
      <c r="AI5" s="15">
        <f t="shared" si="13"/>
        <v>0.7</v>
      </c>
      <c r="AJ5" s="15">
        <f t="shared" si="14"/>
        <v>0.66</v>
      </c>
      <c r="AK5" s="15">
        <f t="shared" si="15"/>
        <v>0.68</v>
      </c>
      <c r="AL5" s="15">
        <f t="shared" si="16"/>
        <v>0.7</v>
      </c>
      <c r="AM5" s="15">
        <f t="shared" si="17"/>
        <v>0.71</v>
      </c>
      <c r="AN5" s="15">
        <f t="shared" si="18"/>
        <v>3.45</v>
      </c>
      <c r="AO5" s="15">
        <f t="shared" si="19"/>
        <v>5</v>
      </c>
      <c r="AP5" s="3">
        <f>IFERROR(1-IF(AO5=0,"No Info",IF(AO5=1,Guts!$F$3*Age!F5,IF(AO5=2,Guts!$I$3*Age!F5+Guts!$I$4*Age!K5,IF(AO5=3,Guts!$L$3*Age!F5+Guts!$L$4*Age!K5+Guts!$L$5*Age!P5,IF(AO5=4,Guts!$O$3*Age!F5+Guts!$O$4*Age!K5+Guts!$O$5*Age!P5+Guts!$O$6*Age!U5,IF(AO5=5,Guts!$R$3*Age!F5+Guts!$R$4*Age!K5+Guts!$R$5*Age!P5+Guts!$R$6*Age!U5+Guts!$R$7*Age!Z5,"fail")))))),"No Info")</f>
        <v>0.31479999999999997</v>
      </c>
      <c r="AQ5" s="14">
        <f t="shared" si="20"/>
        <v>-0.1421527324378172</v>
      </c>
      <c r="AR5" s="14">
        <f t="shared" si="21"/>
        <v>2.1536412730619712E-2</v>
      </c>
    </row>
    <row r="6" spans="1:44" x14ac:dyDescent="0.25">
      <c r="A6" t="s">
        <v>4</v>
      </c>
      <c r="B6">
        <v>24</v>
      </c>
      <c r="C6" t="s">
        <v>104</v>
      </c>
      <c r="D6" s="15" t="str">
        <f t="shared" si="2"/>
        <v>AAA24</v>
      </c>
      <c r="E6" s="2">
        <f>VLOOKUP(D6,Guts!$A$1:$C$46,2,FALSE)</f>
        <v>0.13</v>
      </c>
      <c r="F6" s="3">
        <f>VLOOKUP(D6,Guts!$A$1:$C$46,3,FALSE)</f>
        <v>0.79</v>
      </c>
      <c r="G6">
        <v>23</v>
      </c>
      <c r="H6" t="s">
        <v>105</v>
      </c>
      <c r="I6" s="15" t="str">
        <f t="shared" si="3"/>
        <v>AA23</v>
      </c>
      <c r="J6" s="2">
        <f>VLOOKUP(I6,Guts!$A$1:$C$46,2,FALSE)</f>
        <v>0.14000000000000001</v>
      </c>
      <c r="K6" s="3">
        <f>VLOOKUP(I6,Guts!$A$1:$C$46,3,FALSE)</f>
        <v>0.79</v>
      </c>
      <c r="L6">
        <v>22</v>
      </c>
      <c r="M6" t="s">
        <v>106</v>
      </c>
      <c r="N6" s="15" t="str">
        <f t="shared" si="4"/>
        <v>A+22</v>
      </c>
      <c r="O6" s="2">
        <f>VLOOKUP(N6,Guts!$A$1:$C$46,2,FALSE)</f>
        <v>0.19</v>
      </c>
      <c r="P6" s="3">
        <f>VLOOKUP(N6,Guts!$A$1:$C$46,3,FALSE)</f>
        <v>0.73</v>
      </c>
      <c r="Q6">
        <v>21</v>
      </c>
      <c r="R6" t="s">
        <v>54</v>
      </c>
      <c r="S6" s="15" t="str">
        <f t="shared" si="0"/>
        <v>A21</v>
      </c>
      <c r="T6" s="2">
        <f>VLOOKUP(S6,Guts!$A$1:$C$46,2,FALSE)</f>
        <v>0.26</v>
      </c>
      <c r="U6" s="3">
        <f>VLOOKUP(S6,Guts!$A$1:$C$46,3,FALSE)</f>
        <v>0.66</v>
      </c>
      <c r="V6">
        <v>20</v>
      </c>
      <c r="W6" t="s">
        <v>53</v>
      </c>
      <c r="X6" s="15" t="str">
        <f t="shared" si="5"/>
        <v>A-20</v>
      </c>
      <c r="Y6" s="2">
        <f>VLOOKUP(X6,Guts!$A$1:$C$46,2,FALSE)</f>
        <v>0.16</v>
      </c>
      <c r="Z6" s="3">
        <f>VLOOKUP(X6,Guts!$A$1:$C$46,3,FALSE)</f>
        <v>0.76</v>
      </c>
      <c r="AA6" s="15">
        <f t="shared" si="6"/>
        <v>0.13</v>
      </c>
      <c r="AB6" s="15">
        <f t="shared" si="7"/>
        <v>0.14000000000000001</v>
      </c>
      <c r="AC6" s="15">
        <f t="shared" si="8"/>
        <v>0.19</v>
      </c>
      <c r="AD6" s="15">
        <f t="shared" si="9"/>
        <v>0.26</v>
      </c>
      <c r="AE6" s="15">
        <f t="shared" si="10"/>
        <v>0.16</v>
      </c>
      <c r="AF6" s="15">
        <f t="shared" si="11"/>
        <v>0.88</v>
      </c>
      <c r="AG6" s="15">
        <f t="shared" si="12"/>
        <v>5</v>
      </c>
      <c r="AH6" s="2">
        <f>IF(AG6=0, "No Info",IF(AG6=1,Guts!$F$3*Age!E6,IF(AG6=2,Guts!$I$3*Age!E6+Guts!$I$4*Age!J6,IF(AG6=3,Guts!$L$3*Age!E6+Guts!$L$4*Age!J6+Guts!$L$5*Age!O6,IF(AG6=4,Guts!$O$3*Age!E6+Guts!$O$4*Age!J6+Guts!$O$5*Age!O6+Guts!$O$6*Age!T6,IF(AG6=5,Guts!$R$3*Age!E6+Guts!$R$4*Age!J6+Guts!$R$5*Age!O6+Guts!$R$6*Age!T6+Guts!$R$7*Age!Y6,"fail"))))))</f>
        <v>0.14650000000000002</v>
      </c>
      <c r="AI6" s="15">
        <f t="shared" si="13"/>
        <v>0.79</v>
      </c>
      <c r="AJ6" s="15">
        <f t="shared" si="14"/>
        <v>0.79</v>
      </c>
      <c r="AK6" s="15">
        <f t="shared" si="15"/>
        <v>0.73</v>
      </c>
      <c r="AL6" s="15">
        <f t="shared" si="16"/>
        <v>0.66</v>
      </c>
      <c r="AM6" s="15">
        <f t="shared" si="17"/>
        <v>0.76</v>
      </c>
      <c r="AN6" s="15">
        <f t="shared" si="18"/>
        <v>3.7300000000000004</v>
      </c>
      <c r="AO6" s="15">
        <f t="shared" si="19"/>
        <v>5</v>
      </c>
      <c r="AP6" s="3">
        <f>IFERROR(1-IF(AO6=0,"No Info",IF(AO6=1,Guts!$F$3*Age!F6,IF(AO6=2,Guts!$I$3*Age!F6+Guts!$I$4*Age!K6,IF(AO6=3,Guts!$L$3*Age!F6+Guts!$L$4*Age!K6+Guts!$L$5*Age!P6,IF(AO6=4,Guts!$O$3*Age!F6+Guts!$O$4*Age!K6+Guts!$O$5*Age!P6+Guts!$O$6*Age!U6,IF(AO6=5,Guts!$R$3*Age!F6+Guts!$R$4*Age!K6+Guts!$R$5*Age!P6+Guts!$R$6*Age!U6+Guts!$R$7*Age!Z6,"fail")))))),"No Info")</f>
        <v>0.22349999999999992</v>
      </c>
      <c r="AQ6" s="14">
        <f t="shared" si="20"/>
        <v>-0.56008726494358585</v>
      </c>
      <c r="AR6" s="14">
        <f t="shared" si="21"/>
        <v>-0.62818906837905675</v>
      </c>
    </row>
    <row r="7" spans="1:44" x14ac:dyDescent="0.25">
      <c r="A7" t="s">
        <v>5</v>
      </c>
      <c r="B7">
        <v>25</v>
      </c>
      <c r="C7" t="s">
        <v>105</v>
      </c>
      <c r="D7" s="15" t="str">
        <f t="shared" si="2"/>
        <v>AA25</v>
      </c>
      <c r="E7" s="2">
        <f>VLOOKUP(D7,Guts!$A$1:$C$46,2,FALSE)</f>
        <v>0</v>
      </c>
      <c r="F7" s="3">
        <f>VLOOKUP(D7,Guts!$A$1:$C$46,3,FALSE)</f>
        <v>1</v>
      </c>
      <c r="G7">
        <v>24</v>
      </c>
      <c r="H7" t="s">
        <v>106</v>
      </c>
      <c r="I7" s="15" t="str">
        <f t="shared" si="3"/>
        <v>A+24</v>
      </c>
      <c r="J7" s="2">
        <f>VLOOKUP(I7,Guts!$A$1:$C$46,2,FALSE)</f>
        <v>0</v>
      </c>
      <c r="K7" s="3">
        <f>VLOOKUP(I7,Guts!$A$1:$C$46,3,FALSE)</f>
        <v>1</v>
      </c>
      <c r="L7">
        <v>23</v>
      </c>
      <c r="M7" t="s">
        <v>53</v>
      </c>
      <c r="N7" s="15" t="str">
        <f t="shared" si="4"/>
        <v>A-23</v>
      </c>
      <c r="O7" s="2" t="e">
        <f>VLOOKUP(N7,Guts!$A$1:$C$46,2,FALSE)</f>
        <v>#N/A</v>
      </c>
      <c r="P7" s="3" t="e">
        <f>VLOOKUP(N7,Guts!$A$1:$C$46,3,FALSE)</f>
        <v>#N/A</v>
      </c>
      <c r="S7" s="15" t="str">
        <f t="shared" si="0"/>
        <v/>
      </c>
      <c r="T7" s="2" t="e">
        <f>VLOOKUP(S7,Guts!$A$1:$C$46,2,FALSE)</f>
        <v>#N/A</v>
      </c>
      <c r="U7" s="3" t="e">
        <f>VLOOKUP(S7,Guts!$A$1:$C$46,3,FALSE)</f>
        <v>#N/A</v>
      </c>
      <c r="X7" s="15" t="str">
        <f t="shared" si="5"/>
        <v/>
      </c>
      <c r="Y7" s="2" t="e">
        <f>VLOOKUP(X7,Guts!$A$1:$C$46,2,FALSE)</f>
        <v>#N/A</v>
      </c>
      <c r="Z7" s="3" t="e">
        <f>VLOOKUP(X7,Guts!$A$1:$C$46,3,FALSE)</f>
        <v>#N/A</v>
      </c>
      <c r="AA7" s="15">
        <f t="shared" si="6"/>
        <v>0</v>
      </c>
      <c r="AB7" s="15">
        <f t="shared" si="7"/>
        <v>0</v>
      </c>
      <c r="AC7" s="15">
        <f t="shared" si="8"/>
        <v>10</v>
      </c>
      <c r="AD7" s="15">
        <f t="shared" si="9"/>
        <v>10</v>
      </c>
      <c r="AE7" s="15">
        <f t="shared" si="10"/>
        <v>10</v>
      </c>
      <c r="AF7" s="15">
        <f t="shared" si="11"/>
        <v>30</v>
      </c>
      <c r="AG7" s="15">
        <f>IF(AF7=50,0,IF(AF7&gt;40,1,IF(AF7&gt;=30,2,IF(AF7&gt;20,3,IF(AF7&gt;10,4,IF(AF7&lt;10,5,"fail"))))))</f>
        <v>2</v>
      </c>
      <c r="AH7" s="2">
        <f>IF(AG7=0, "No Info",IF(AG7=1,Guts!$F$3*Age!E7,IF(AG7=2,Guts!$I$3*Age!E7+Guts!$I$4*Age!J7,IF(AG7=3,Guts!$L$3*Age!E7+Guts!$L$4*Age!J7+Guts!$L$5*Age!O7,IF(AG7=4,Guts!$O$3*Age!E7+Guts!$O$4*Age!J7+Guts!$O$5*Age!O7+Guts!$O$6*Age!T7,IF(AG7=5,Guts!$R$3*Age!E7+Guts!$R$4*Age!J7+Guts!$R$5*Age!O7+Guts!$R$6*Age!T7+Guts!$R$7*Age!Y7,"fail"))))))</f>
        <v>0</v>
      </c>
      <c r="AI7" s="15">
        <f t="shared" si="13"/>
        <v>1</v>
      </c>
      <c r="AJ7" s="15">
        <f t="shared" si="14"/>
        <v>1</v>
      </c>
      <c r="AK7" s="15">
        <f t="shared" si="15"/>
        <v>10</v>
      </c>
      <c r="AL7" s="15">
        <f t="shared" si="16"/>
        <v>10</v>
      </c>
      <c r="AM7" s="15">
        <f t="shared" si="17"/>
        <v>10</v>
      </c>
      <c r="AN7" s="15">
        <f t="shared" si="18"/>
        <v>32</v>
      </c>
      <c r="AO7" s="15">
        <f t="shared" si="19"/>
        <v>2</v>
      </c>
      <c r="AP7" s="3">
        <f>IFERROR(1-IF(AO7=0,"No Info",IF(AO7=1,Guts!$F$3*Age!F7,IF(AO7=2,Guts!$I$3*Age!F7+Guts!$I$4*Age!K7,IF(AO7=3,Guts!$L$3*Age!F7+Guts!$L$4*Age!K7+Guts!$L$5*Age!P7,IF(AO7=4,Guts!$O$3*Age!F7+Guts!$O$4*Age!K7+Guts!$O$5*Age!P7+Guts!$O$6*Age!U7,IF(AO7=5,Guts!$R$3*Age!F7+Guts!$R$4*Age!K7+Guts!$R$5*Age!P7+Guts!$R$6*Age!U7+Guts!$R$7*Age!Z7,"fail")))))),"No Info")</f>
        <v>0</v>
      </c>
      <c r="AQ7" s="14">
        <f t="shared" si="20"/>
        <v>-2.260848626390672</v>
      </c>
      <c r="AR7" s="14">
        <f t="shared" si="21"/>
        <v>-2.2186999668238823</v>
      </c>
    </row>
    <row r="8" spans="1:44" x14ac:dyDescent="0.25">
      <c r="A8" t="s">
        <v>6</v>
      </c>
      <c r="B8">
        <v>21</v>
      </c>
      <c r="C8" t="s">
        <v>54</v>
      </c>
      <c r="D8" s="15" t="str">
        <f t="shared" si="2"/>
        <v>A21</v>
      </c>
      <c r="E8" s="2">
        <f>VLOOKUP(D8,Guts!$A$1:$C$46,2,FALSE)</f>
        <v>0.26</v>
      </c>
      <c r="F8" s="3">
        <f>VLOOKUP(D8,Guts!$A$1:$C$46,3,FALSE)</f>
        <v>0.66</v>
      </c>
      <c r="G8">
        <v>20</v>
      </c>
      <c r="H8" t="s">
        <v>55</v>
      </c>
      <c r="I8" s="15" t="str">
        <f t="shared" si="3"/>
        <v>R20</v>
      </c>
      <c r="J8" s="2">
        <f>VLOOKUP(I8,Guts!$A$1:$C$46,2,FALSE)</f>
        <v>0.25</v>
      </c>
      <c r="K8" s="3">
        <f>VLOOKUP(I8,Guts!$A$1:$C$46,3,FALSE)</f>
        <v>0.5</v>
      </c>
      <c r="N8" s="15" t="str">
        <f t="shared" si="4"/>
        <v/>
      </c>
      <c r="O8" s="2" t="e">
        <f>VLOOKUP(N8,Guts!$A$1:$C$46,2,FALSE)</f>
        <v>#N/A</v>
      </c>
      <c r="P8" s="3" t="e">
        <f>VLOOKUP(N8,Guts!$A$1:$C$46,3,FALSE)</f>
        <v>#N/A</v>
      </c>
      <c r="S8" s="15" t="str">
        <f t="shared" si="0"/>
        <v/>
      </c>
      <c r="T8" s="2" t="e">
        <f>VLOOKUP(S8,Guts!$A$1:$C$46,2,FALSE)</f>
        <v>#N/A</v>
      </c>
      <c r="U8" s="3" t="e">
        <f>VLOOKUP(S8,Guts!$A$1:$C$46,3,FALSE)</f>
        <v>#N/A</v>
      </c>
      <c r="X8" s="15" t="str">
        <f t="shared" si="5"/>
        <v/>
      </c>
      <c r="Y8" s="2" t="e">
        <f>VLOOKUP(X8,Guts!$A$1:$C$46,2,FALSE)</f>
        <v>#N/A</v>
      </c>
      <c r="Z8" s="3" t="e">
        <f>VLOOKUP(X8,Guts!$A$1:$C$46,3,FALSE)</f>
        <v>#N/A</v>
      </c>
      <c r="AA8" s="15">
        <f t="shared" si="6"/>
        <v>0.26</v>
      </c>
      <c r="AB8" s="15">
        <f t="shared" si="7"/>
        <v>0.25</v>
      </c>
      <c r="AC8" s="15">
        <f t="shared" si="8"/>
        <v>10</v>
      </c>
      <c r="AD8" s="15">
        <f t="shared" si="9"/>
        <v>10</v>
      </c>
      <c r="AE8" s="15">
        <f t="shared" si="10"/>
        <v>10</v>
      </c>
      <c r="AF8" s="15">
        <f t="shared" si="11"/>
        <v>30.509999999999998</v>
      </c>
      <c r="AG8" s="15">
        <f t="shared" si="12"/>
        <v>2</v>
      </c>
      <c r="AH8" s="2">
        <f>IF(AG8=0, "No Info",IF(AG8=1,Guts!$F$3*Age!E8,IF(AG8=2,Guts!$I$3*Age!E8+Guts!$I$4*Age!J8,IF(AG8=3,Guts!$L$3*Age!E8+Guts!$L$4*Age!J8+Guts!$L$5*Age!O8,IF(AG8=4,Guts!$O$3*Age!E8+Guts!$O$4*Age!J8+Guts!$O$5*Age!O8+Guts!$O$6*Age!T8,IF(AG8=5,Guts!$R$3*Age!E8+Guts!$R$4*Age!J8+Guts!$R$5*Age!O8+Guts!$R$6*Age!T8+Guts!$R$7*Age!Y8,"fail"))))))</f>
        <v>0.25600000000000001</v>
      </c>
      <c r="AI8" s="15">
        <f t="shared" si="13"/>
        <v>0.66</v>
      </c>
      <c r="AJ8" s="15">
        <f t="shared" si="14"/>
        <v>0.5</v>
      </c>
      <c r="AK8" s="15">
        <f t="shared" si="15"/>
        <v>10</v>
      </c>
      <c r="AL8" s="15">
        <f t="shared" si="16"/>
        <v>10</v>
      </c>
      <c r="AM8" s="15">
        <f t="shared" si="17"/>
        <v>10</v>
      </c>
      <c r="AN8" s="15">
        <f t="shared" si="18"/>
        <v>31.16</v>
      </c>
      <c r="AO8" s="15">
        <f t="shared" si="19"/>
        <v>2</v>
      </c>
      <c r="AP8" s="3">
        <f>IFERROR(1-IF(AO8=0,"No Info",IF(AO8=1,Guts!$F$3*Age!F8,IF(AO8=2,Guts!$I$3*Age!F8+Guts!$I$4*Age!K8,IF(AO8=3,Guts!$L$3*Age!F8+Guts!$L$4*Age!K8+Guts!$L$5*Age!P8,IF(AO8=4,Guts!$O$3*Age!F8+Guts!$O$4*Age!K8+Guts!$O$5*Age!P8+Guts!$O$6*Age!U8,IF(AO8=5,Guts!$R$3*Age!F8+Guts!$R$4*Age!K8+Guts!$R$5*Age!P8+Guts!$R$6*Age!U8+Guts!$R$7*Age!Z8,"fail")))))),"No Info")</f>
        <v>0.40399999999999991</v>
      </c>
      <c r="AQ8" s="14">
        <f t="shared" si="20"/>
        <v>0.71113027142812668</v>
      </c>
      <c r="AR8" s="14">
        <f t="shared" si="21"/>
        <v>0.65631749613678703</v>
      </c>
    </row>
    <row r="9" spans="1:44" x14ac:dyDescent="0.25">
      <c r="A9" t="s">
        <v>7</v>
      </c>
      <c r="B9">
        <v>23</v>
      </c>
      <c r="C9" t="s">
        <v>105</v>
      </c>
      <c r="D9" s="15" t="str">
        <f t="shared" si="2"/>
        <v>AA23</v>
      </c>
      <c r="E9" s="2">
        <f>VLOOKUP(D9,Guts!$A$1:$C$46,2,FALSE)</f>
        <v>0.14000000000000001</v>
      </c>
      <c r="F9" s="3">
        <f>VLOOKUP(D9,Guts!$A$1:$C$46,3,FALSE)</f>
        <v>0.79</v>
      </c>
      <c r="G9">
        <v>22</v>
      </c>
      <c r="H9" t="s">
        <v>106</v>
      </c>
      <c r="I9" s="15" t="str">
        <f t="shared" si="3"/>
        <v>A+22</v>
      </c>
      <c r="J9" s="2">
        <f>VLOOKUP(I9,Guts!$A$1:$C$46,2,FALSE)</f>
        <v>0.19</v>
      </c>
      <c r="K9" s="3">
        <f>VLOOKUP(I9,Guts!$A$1:$C$46,3,FALSE)</f>
        <v>0.73</v>
      </c>
      <c r="L9">
        <v>21</v>
      </c>
      <c r="M9" t="s">
        <v>54</v>
      </c>
      <c r="N9" s="15" t="str">
        <f t="shared" si="4"/>
        <v>A21</v>
      </c>
      <c r="O9" s="2">
        <f>VLOOKUP(N9,Guts!$A$1:$C$46,2,FALSE)</f>
        <v>0.26</v>
      </c>
      <c r="P9" s="3">
        <f>VLOOKUP(N9,Guts!$A$1:$C$46,3,FALSE)</f>
        <v>0.66</v>
      </c>
      <c r="Q9">
        <v>20</v>
      </c>
      <c r="R9" t="s">
        <v>55</v>
      </c>
      <c r="S9" s="15" t="str">
        <f t="shared" si="0"/>
        <v>R20</v>
      </c>
      <c r="T9" s="2">
        <f>VLOOKUP(S9,Guts!$A$1:$C$46,2,FALSE)</f>
        <v>0.25</v>
      </c>
      <c r="U9" s="3">
        <f>VLOOKUP(S9,Guts!$A$1:$C$46,3,FALSE)</f>
        <v>0.5</v>
      </c>
      <c r="X9" s="15" t="str">
        <f t="shared" si="5"/>
        <v/>
      </c>
      <c r="Y9" s="2" t="e">
        <f>VLOOKUP(X9,Guts!$A$1:$C$46,2,FALSE)</f>
        <v>#N/A</v>
      </c>
      <c r="Z9" s="3" t="e">
        <f>VLOOKUP(X9,Guts!$A$1:$C$46,3,FALSE)</f>
        <v>#N/A</v>
      </c>
      <c r="AA9" s="15">
        <f t="shared" si="6"/>
        <v>0.14000000000000001</v>
      </c>
      <c r="AB9" s="15">
        <f t="shared" si="7"/>
        <v>0.19</v>
      </c>
      <c r="AC9" s="15">
        <f t="shared" si="8"/>
        <v>0.26</v>
      </c>
      <c r="AD9" s="15">
        <f t="shared" si="9"/>
        <v>0.25</v>
      </c>
      <c r="AE9" s="15">
        <f t="shared" si="10"/>
        <v>10</v>
      </c>
      <c r="AF9" s="15">
        <f t="shared" si="11"/>
        <v>10.84</v>
      </c>
      <c r="AG9" s="15">
        <f t="shared" si="12"/>
        <v>4</v>
      </c>
      <c r="AH9" s="2">
        <f>IF(AG9=0, "No Info",IF(AG9=1,Guts!$F$3*Age!E9,IF(AG9=2,Guts!$I$3*Age!E9+Guts!$I$4*Age!J9,IF(AG9=3,Guts!$L$3*Age!E9+Guts!$L$4*Age!J9+Guts!$L$5*Age!O9,IF(AG9=4,Guts!$O$3*Age!E9+Guts!$O$4*Age!J9+Guts!$O$5*Age!O9+Guts!$O$6*Age!T9,IF(AG9=5,Guts!$R$3*Age!E9+Guts!$R$4*Age!J9+Guts!$R$5*Age!O9+Guts!$R$6*Age!T9+Guts!$R$7*Age!Y9,"fail"))))))</f>
        <v>0.17850000000000002</v>
      </c>
      <c r="AI9" s="15">
        <f t="shared" si="13"/>
        <v>0.79</v>
      </c>
      <c r="AJ9" s="15">
        <f t="shared" si="14"/>
        <v>0.73</v>
      </c>
      <c r="AK9" s="15">
        <f t="shared" si="15"/>
        <v>0.66</v>
      </c>
      <c r="AL9" s="15">
        <f t="shared" si="16"/>
        <v>0.5</v>
      </c>
      <c r="AM9" s="15">
        <f t="shared" si="17"/>
        <v>10</v>
      </c>
      <c r="AN9" s="15">
        <f>SUM(AI9:AM9)</f>
        <v>12.68</v>
      </c>
      <c r="AO9" s="15">
        <f t="shared" si="19"/>
        <v>4</v>
      </c>
      <c r="AP9" s="3">
        <f>IFERROR(1-IF(AO9=0,"No Info",IF(AO9=1,Guts!$F$3*Age!F9,IF(AO9=2,Guts!$I$3*Age!F9+Guts!$I$4*Age!K9,IF(AO9=3,Guts!$L$3*Age!F9+Guts!$L$4*Age!K9+Guts!$L$5*Age!P9,IF(AO9=4,Guts!$O$3*Age!F9+Guts!$O$4*Age!K9+Guts!$O$5*Age!P9+Guts!$O$6*Age!U9,IF(AO9=5,Guts!$R$3*Age!F9+Guts!$R$4*Age!K9+Guts!$R$5*Age!P9+Guts!$R$6*Age!U9+Guts!$R$7*Age!Z9,"fail")))))),"No Info")</f>
        <v>0.26200000000000001</v>
      </c>
      <c r="AQ9" s="14">
        <f t="shared" si="20"/>
        <v>-0.18858990271623596</v>
      </c>
      <c r="AR9" s="14">
        <f t="shared" si="21"/>
        <v>-0.35420844381473487</v>
      </c>
    </row>
    <row r="10" spans="1:44" x14ac:dyDescent="0.25">
      <c r="A10" t="s">
        <v>8</v>
      </c>
      <c r="B10">
        <v>24</v>
      </c>
      <c r="C10" t="s">
        <v>106</v>
      </c>
      <c r="D10" s="15" t="str">
        <f t="shared" si="2"/>
        <v>A+24</v>
      </c>
      <c r="E10" s="2">
        <f>VLOOKUP(D10,Guts!$A$1:$C$46,2,FALSE)</f>
        <v>0</v>
      </c>
      <c r="F10" s="3">
        <f>VLOOKUP(D10,Guts!$A$1:$C$46,3,FALSE)</f>
        <v>1</v>
      </c>
      <c r="G10">
        <v>23</v>
      </c>
      <c r="H10" t="s">
        <v>54</v>
      </c>
      <c r="I10" s="15" t="str">
        <f t="shared" si="3"/>
        <v>A23</v>
      </c>
      <c r="J10" s="2">
        <f>VLOOKUP(I10,Guts!$A$1:$C$46,2,FALSE)</f>
        <v>0.11</v>
      </c>
      <c r="K10" s="3">
        <f>VLOOKUP(I10,Guts!$A$1:$C$46,3,FALSE)</f>
        <v>0.89</v>
      </c>
      <c r="L10">
        <v>22</v>
      </c>
      <c r="M10" t="s">
        <v>54</v>
      </c>
      <c r="N10" s="15" t="str">
        <f t="shared" si="4"/>
        <v>A22</v>
      </c>
      <c r="O10" s="2">
        <f>VLOOKUP(N10,Guts!$A$1:$C$46,2,FALSE)</f>
        <v>0.38</v>
      </c>
      <c r="P10" s="3">
        <f>VLOOKUP(N10,Guts!$A$1:$C$46,3,FALSE)</f>
        <v>0.5</v>
      </c>
      <c r="S10" s="15" t="str">
        <f t="shared" si="0"/>
        <v/>
      </c>
      <c r="T10" s="2" t="e">
        <f>VLOOKUP(S10,Guts!$A$1:$C$46,2,FALSE)</f>
        <v>#N/A</v>
      </c>
      <c r="U10" s="3" t="e">
        <f>VLOOKUP(S10,Guts!$A$1:$C$46,3,FALSE)</f>
        <v>#N/A</v>
      </c>
      <c r="X10" s="15" t="str">
        <f t="shared" si="5"/>
        <v/>
      </c>
      <c r="Y10" s="2" t="e">
        <f>VLOOKUP(X10,Guts!$A$1:$C$46,2,FALSE)</f>
        <v>#N/A</v>
      </c>
      <c r="Z10" s="3" t="e">
        <f>VLOOKUP(X10,Guts!$A$1:$C$46,3,FALSE)</f>
        <v>#N/A</v>
      </c>
      <c r="AA10" s="15">
        <f t="shared" si="6"/>
        <v>0</v>
      </c>
      <c r="AB10" s="15">
        <f t="shared" si="7"/>
        <v>0.11</v>
      </c>
      <c r="AC10" s="15">
        <f t="shared" si="8"/>
        <v>0.38</v>
      </c>
      <c r="AD10" s="15">
        <f t="shared" si="9"/>
        <v>10</v>
      </c>
      <c r="AE10" s="15">
        <f t="shared" si="10"/>
        <v>10</v>
      </c>
      <c r="AF10" s="15">
        <f t="shared" si="11"/>
        <v>20.490000000000002</v>
      </c>
      <c r="AG10" s="15">
        <f t="shared" si="12"/>
        <v>3</v>
      </c>
      <c r="AH10" s="2">
        <f>IF(AG10=0, "No Info",IF(AG10=1,Guts!$F$3*Age!E10,IF(AG10=2,Guts!$I$3*Age!E10+Guts!$I$4*Age!J10,IF(AG10=3,Guts!$L$3*Age!E10+Guts!$L$4*Age!J10+Guts!$L$5*Age!O10,IF(AG10=4,Guts!$O$3*Age!E10+Guts!$O$4*Age!J10+Guts!$O$5*Age!O10+Guts!$O$6*Age!T10,IF(AG10=5,Guts!$R$3*Age!E10+Guts!$R$4*Age!J10+Guts!$R$5*Age!O10+Guts!$R$6*Age!T10+Guts!$R$7*Age!Y10,"fail"))))))</f>
        <v>0.10900000000000001</v>
      </c>
      <c r="AI10" s="15">
        <f t="shared" si="13"/>
        <v>1</v>
      </c>
      <c r="AJ10" s="15">
        <f t="shared" si="14"/>
        <v>0.89</v>
      </c>
      <c r="AK10" s="15">
        <f t="shared" si="15"/>
        <v>0.5</v>
      </c>
      <c r="AL10" s="15">
        <f t="shared" si="16"/>
        <v>10</v>
      </c>
      <c r="AM10" s="15">
        <f t="shared" si="17"/>
        <v>10</v>
      </c>
      <c r="AN10" s="15">
        <f t="shared" si="18"/>
        <v>22.39</v>
      </c>
      <c r="AO10" s="15">
        <f t="shared" si="19"/>
        <v>3</v>
      </c>
      <c r="AP10" s="3">
        <f>IFERROR(1-IF(AO10=0,"No Info",IF(AO10=1,Guts!$F$3*Age!F10,IF(AO10=2,Guts!$I$3*Age!F10+Guts!$I$4*Age!K10,IF(AO10=3,Guts!$L$3*Age!F10+Guts!$L$4*Age!K10+Guts!$L$5*Age!P10,IF(AO10=4,Guts!$O$3*Age!F10+Guts!$O$4*Age!K10+Guts!$O$5*Age!P10+Guts!$O$6*Age!U10,IF(AO10=5,Guts!$R$3*Age!F10+Guts!$R$4*Age!K10+Guts!$R$5*Age!P10+Guts!$R$6*Age!U10+Guts!$R$7*Age!Z10,"fail")))))),"No Info")</f>
        <v>0.13300000000000001</v>
      </c>
      <c r="AQ10" s="14">
        <f t="shared" si="20"/>
        <v>-0.99543573630376148</v>
      </c>
      <c r="AR10" s="14">
        <f t="shared" si="21"/>
        <v>-1.2722214456016816</v>
      </c>
    </row>
    <row r="11" spans="1:44" x14ac:dyDescent="0.25">
      <c r="A11" t="s">
        <v>9</v>
      </c>
      <c r="B11">
        <v>21</v>
      </c>
      <c r="C11" t="s">
        <v>106</v>
      </c>
      <c r="D11" s="15" t="str">
        <f t="shared" si="2"/>
        <v>A+21</v>
      </c>
      <c r="E11" s="2">
        <f>VLOOKUP(D11,Guts!$A$1:$C$46,2,FALSE)</f>
        <v>0.2</v>
      </c>
      <c r="F11" s="3">
        <f>VLOOKUP(D11,Guts!$A$1:$C$46,3,FALSE)</f>
        <v>0.66</v>
      </c>
      <c r="G11">
        <v>20</v>
      </c>
      <c r="H11" t="s">
        <v>54</v>
      </c>
      <c r="I11" s="15" t="str">
        <f t="shared" si="3"/>
        <v>A20</v>
      </c>
      <c r="J11" s="2">
        <f>VLOOKUP(I11,Guts!$A$1:$C$46,2,FALSE)</f>
        <v>0.19</v>
      </c>
      <c r="K11" s="3">
        <f>VLOOKUP(I11,Guts!$A$1:$C$46,3,FALSE)</f>
        <v>0.68</v>
      </c>
      <c r="L11">
        <v>19</v>
      </c>
      <c r="M11" t="s">
        <v>55</v>
      </c>
      <c r="N11" s="15" t="str">
        <f t="shared" si="4"/>
        <v>R19</v>
      </c>
      <c r="O11" s="2">
        <f>VLOOKUP(N11,Guts!$A$1:$C$46,2,FALSE)</f>
        <v>0.22</v>
      </c>
      <c r="P11" s="3">
        <f>VLOOKUP(N11,Guts!$A$1:$C$46,3,FALSE)</f>
        <v>0.7</v>
      </c>
      <c r="Q11">
        <v>18</v>
      </c>
      <c r="R11" t="s">
        <v>55</v>
      </c>
      <c r="S11" s="15" t="str">
        <f t="shared" si="0"/>
        <v>R18</v>
      </c>
      <c r="T11" s="2">
        <f>VLOOKUP(S11,Guts!$A$1:$C$46,2,FALSE)</f>
        <v>0.12</v>
      </c>
      <c r="U11" s="3">
        <f>VLOOKUP(S11,Guts!$A$1:$C$46,3,FALSE)</f>
        <v>0.71</v>
      </c>
      <c r="X11" s="15" t="str">
        <f t="shared" si="5"/>
        <v/>
      </c>
      <c r="Y11" s="2" t="e">
        <f>VLOOKUP(X11,Guts!$A$1:$C$46,2,FALSE)</f>
        <v>#N/A</v>
      </c>
      <c r="Z11" s="3" t="e">
        <f>VLOOKUP(X11,Guts!$A$1:$C$46,3,FALSE)</f>
        <v>#N/A</v>
      </c>
      <c r="AA11" s="15">
        <f t="shared" si="6"/>
        <v>0.2</v>
      </c>
      <c r="AB11" s="15">
        <f t="shared" si="7"/>
        <v>0.19</v>
      </c>
      <c r="AC11" s="15">
        <f t="shared" si="8"/>
        <v>0.22</v>
      </c>
      <c r="AD11" s="15">
        <f t="shared" si="9"/>
        <v>0.12</v>
      </c>
      <c r="AE11" s="15">
        <f t="shared" si="10"/>
        <v>10</v>
      </c>
      <c r="AF11" s="15">
        <f t="shared" si="11"/>
        <v>10.73</v>
      </c>
      <c r="AG11" s="15">
        <f t="shared" si="12"/>
        <v>4</v>
      </c>
      <c r="AH11" s="2">
        <f>IF(AG11=0, "No Info",IF(AG11=1,Guts!$F$3*Age!E11,IF(AG11=2,Guts!$I$3*Age!E11+Guts!$I$4*Age!J11,IF(AG11=3,Guts!$L$3*Age!E11+Guts!$L$4*Age!J11+Guts!$L$5*Age!O11,IF(AG11=4,Guts!$O$3*Age!E11+Guts!$O$4*Age!J11+Guts!$O$5*Age!O11+Guts!$O$6*Age!T11,IF(AG11=5,Guts!$R$3*Age!E11+Guts!$R$4*Age!J11+Guts!$R$5*Age!O11+Guts!$R$6*Age!T11+Guts!$R$7*Age!Y11,"fail"))))))</f>
        <v>0.19600000000000001</v>
      </c>
      <c r="AI11" s="15">
        <f t="shared" si="13"/>
        <v>0.66</v>
      </c>
      <c r="AJ11" s="15">
        <f t="shared" si="14"/>
        <v>0.68</v>
      </c>
      <c r="AK11" s="15">
        <f t="shared" si="15"/>
        <v>0.7</v>
      </c>
      <c r="AL11" s="15">
        <f t="shared" si="16"/>
        <v>0.71</v>
      </c>
      <c r="AM11" s="15">
        <f t="shared" si="17"/>
        <v>10</v>
      </c>
      <c r="AN11" s="15">
        <f t="shared" si="18"/>
        <v>12.75</v>
      </c>
      <c r="AO11" s="15">
        <f t="shared" si="19"/>
        <v>4</v>
      </c>
      <c r="AP11" s="3">
        <f>IFERROR(1-IF(AO11=0,"No Info",IF(AO11=1,Guts!$F$3*Age!F11,IF(AO11=2,Guts!$I$3*Age!F11+Guts!$I$4*Age!K11,IF(AO11=3,Guts!$L$3*Age!F11+Guts!$L$4*Age!K11+Guts!$L$5*Age!P11,IF(AO11=4,Guts!$O$3*Age!F11+Guts!$O$4*Age!K11+Guts!$O$5*Age!P11+Guts!$O$6*Age!U11,IF(AO11=5,Guts!$R$3*Age!F11+Guts!$R$4*Age!K11+Guts!$R$5*Age!P11+Guts!$R$6*Age!U11+Guts!$R$7*Age!Z11,"fail")))))),"No Info")</f>
        <v>0.32550000000000001</v>
      </c>
      <c r="AQ11" s="14">
        <f t="shared" si="20"/>
        <v>1.4572717251845816E-2</v>
      </c>
      <c r="AR11" s="14">
        <f t="shared" si="21"/>
        <v>9.7681677219924892E-2</v>
      </c>
    </row>
    <row r="12" spans="1:44" x14ac:dyDescent="0.25">
      <c r="A12" t="s">
        <v>10</v>
      </c>
      <c r="B12">
        <v>18</v>
      </c>
      <c r="C12" t="s">
        <v>55</v>
      </c>
      <c r="D12" s="15" t="str">
        <f t="shared" si="2"/>
        <v>R18</v>
      </c>
      <c r="E12" s="2">
        <f>VLOOKUP(D12,Guts!$A$1:$C$46,2,FALSE)</f>
        <v>0.12</v>
      </c>
      <c r="F12" s="3">
        <f>VLOOKUP(D12,Guts!$A$1:$C$46,3,FALSE)</f>
        <v>0.71</v>
      </c>
      <c r="I12" s="15" t="str">
        <f t="shared" si="3"/>
        <v/>
      </c>
      <c r="J12" s="2" t="e">
        <f>VLOOKUP(I12,Guts!$A$1:$C$46,2,FALSE)</f>
        <v>#N/A</v>
      </c>
      <c r="K12" s="3" t="e">
        <f>VLOOKUP(I12,Guts!$A$1:$C$46,3,FALSE)</f>
        <v>#N/A</v>
      </c>
      <c r="N12" s="15" t="str">
        <f t="shared" si="4"/>
        <v/>
      </c>
      <c r="O12" s="2" t="e">
        <f>VLOOKUP(N12,Guts!$A$1:$C$46,2,FALSE)</f>
        <v>#N/A</v>
      </c>
      <c r="P12" s="3" t="e">
        <f>VLOOKUP(N12,Guts!$A$1:$C$46,3,FALSE)</f>
        <v>#N/A</v>
      </c>
      <c r="S12" s="15" t="str">
        <f t="shared" si="0"/>
        <v/>
      </c>
      <c r="T12" s="2" t="e">
        <f>VLOOKUP(S12,Guts!$A$1:$C$46,2,FALSE)</f>
        <v>#N/A</v>
      </c>
      <c r="U12" s="3" t="e">
        <f>VLOOKUP(S12,Guts!$A$1:$C$46,3,FALSE)</f>
        <v>#N/A</v>
      </c>
      <c r="X12" s="15" t="str">
        <f t="shared" si="5"/>
        <v/>
      </c>
      <c r="Y12" s="2" t="e">
        <f>VLOOKUP(X12,Guts!$A$1:$C$46,2,FALSE)</f>
        <v>#N/A</v>
      </c>
      <c r="Z12" s="3" t="e">
        <f>VLOOKUP(X12,Guts!$A$1:$C$46,3,FALSE)</f>
        <v>#N/A</v>
      </c>
      <c r="AA12" s="15">
        <f t="shared" si="6"/>
        <v>0.12</v>
      </c>
      <c r="AB12" s="15">
        <f t="shared" si="7"/>
        <v>10</v>
      </c>
      <c r="AC12" s="15">
        <f t="shared" si="8"/>
        <v>10</v>
      </c>
      <c r="AD12" s="15">
        <f t="shared" si="9"/>
        <v>10</v>
      </c>
      <c r="AE12" s="15">
        <f t="shared" si="10"/>
        <v>10</v>
      </c>
      <c r="AF12" s="15">
        <f t="shared" si="11"/>
        <v>40.119999999999997</v>
      </c>
      <c r="AG12" s="15">
        <f t="shared" si="12"/>
        <v>1</v>
      </c>
      <c r="AH12" s="2">
        <f>IF(AG12=0, "No Info",IF(AG12=1,Guts!$F$3*Age!E12,IF(AG12=2,Guts!$I$3*Age!E12+Guts!$I$4*Age!J12,IF(AG12=3,Guts!$L$3*Age!E12+Guts!$L$4*Age!J12+Guts!$L$5*Age!O12,IF(AG12=4,Guts!$O$3*Age!E12+Guts!$O$4*Age!J12+Guts!$O$5*Age!O12+Guts!$O$6*Age!T12,IF(AG12=5,Guts!$R$3*Age!E12+Guts!$R$4*Age!J12+Guts!$R$5*Age!O12+Guts!$R$6*Age!T12+Guts!$R$7*Age!Y12,"fail"))))))</f>
        <v>0.12</v>
      </c>
      <c r="AI12" s="15">
        <f t="shared" si="13"/>
        <v>0.71</v>
      </c>
      <c r="AJ12" s="15">
        <f t="shared" si="14"/>
        <v>10</v>
      </c>
      <c r="AK12" s="15">
        <f t="shared" si="15"/>
        <v>10</v>
      </c>
      <c r="AL12" s="15">
        <f t="shared" si="16"/>
        <v>10</v>
      </c>
      <c r="AM12" s="15">
        <f t="shared" si="17"/>
        <v>10</v>
      </c>
      <c r="AN12" s="15">
        <f t="shared" si="18"/>
        <v>40.71</v>
      </c>
      <c r="AO12" s="15">
        <f t="shared" si="19"/>
        <v>1</v>
      </c>
      <c r="AP12" s="3">
        <f>IFERROR(1-IF(AO12=0,"No Info",IF(AO12=1,Guts!$F$3*Age!F12,IF(AO12=2,Guts!$I$3*Age!F12+Guts!$I$4*Age!K12,IF(AO12=3,Guts!$L$3*Age!F12+Guts!$L$4*Age!K12+Guts!$L$5*Age!P12,IF(AO12=4,Guts!$O$3*Age!F12+Guts!$O$4*Age!K12+Guts!$O$5*Age!P12+Guts!$O$6*Age!U12,IF(AO12=5,Guts!$R$3*Age!F12+Guts!$R$4*Age!K12+Guts!$R$5*Age!P12+Guts!$R$6*Age!U12+Guts!$R$7*Age!Z12,"fail")))))),"No Info")</f>
        <v>0.29000000000000004</v>
      </c>
      <c r="AQ12" s="14">
        <f t="shared" si="20"/>
        <v>-0.86773351803811016</v>
      </c>
      <c r="AR12" s="14">
        <f t="shared" si="21"/>
        <v>-0.15494980776795558</v>
      </c>
    </row>
    <row r="13" spans="1:44" x14ac:dyDescent="0.25">
      <c r="A13" t="s">
        <v>11</v>
      </c>
      <c r="D13" s="15" t="str">
        <f t="shared" si="2"/>
        <v/>
      </c>
      <c r="E13" s="2" t="e">
        <f>VLOOKUP(D13,Guts!$A$1:$C$46,2,FALSE)</f>
        <v>#N/A</v>
      </c>
      <c r="F13" s="3" t="e">
        <f>VLOOKUP(D13,Guts!$A$1:$C$46,3,FALSE)</f>
        <v>#N/A</v>
      </c>
      <c r="I13" s="15" t="str">
        <f t="shared" si="3"/>
        <v/>
      </c>
      <c r="J13" s="2" t="e">
        <f>VLOOKUP(I13,Guts!$A$1:$C$46,2,FALSE)</f>
        <v>#N/A</v>
      </c>
      <c r="K13" s="3" t="e">
        <f>VLOOKUP(I13,Guts!$A$1:$C$46,3,FALSE)</f>
        <v>#N/A</v>
      </c>
      <c r="N13" s="15" t="str">
        <f t="shared" si="4"/>
        <v/>
      </c>
      <c r="O13" s="2" t="e">
        <f>VLOOKUP(N13,Guts!$A$1:$C$46,2,FALSE)</f>
        <v>#N/A</v>
      </c>
      <c r="P13" s="3" t="e">
        <f>VLOOKUP(N13,Guts!$A$1:$C$46,3,FALSE)</f>
        <v>#N/A</v>
      </c>
      <c r="S13" s="15" t="str">
        <f t="shared" si="0"/>
        <v/>
      </c>
      <c r="T13" s="2" t="e">
        <f>VLOOKUP(S13,Guts!$A$1:$C$46,2,FALSE)</f>
        <v>#N/A</v>
      </c>
      <c r="U13" s="3" t="e">
        <f>VLOOKUP(S13,Guts!$A$1:$C$46,3,FALSE)</f>
        <v>#N/A</v>
      </c>
      <c r="X13" s="15" t="str">
        <f t="shared" si="5"/>
        <v/>
      </c>
      <c r="Y13" s="2" t="e">
        <f>VLOOKUP(X13,Guts!$A$1:$C$46,2,FALSE)</f>
        <v>#N/A</v>
      </c>
      <c r="Z13" s="3" t="e">
        <f>VLOOKUP(X13,Guts!$A$1:$C$46,3,FALSE)</f>
        <v>#N/A</v>
      </c>
      <c r="AA13" s="15">
        <f t="shared" si="6"/>
        <v>10</v>
      </c>
      <c r="AB13" s="15">
        <f t="shared" si="7"/>
        <v>10</v>
      </c>
      <c r="AC13" s="15">
        <f t="shared" si="8"/>
        <v>10</v>
      </c>
      <c r="AD13" s="15">
        <f t="shared" si="9"/>
        <v>10</v>
      </c>
      <c r="AE13" s="15">
        <f t="shared" si="10"/>
        <v>10</v>
      </c>
      <c r="AF13" s="15">
        <f t="shared" si="11"/>
        <v>50</v>
      </c>
      <c r="AG13" s="15">
        <f t="shared" si="12"/>
        <v>0</v>
      </c>
      <c r="AH13" s="2" t="str">
        <f>IF(AG13=0, "No Info",IF(AG13=1,Guts!$F$3*Age!E13,IF(AG13=2,Guts!$I$3*Age!E13+Guts!$I$4*Age!J13,IF(AG13=3,Guts!$L$3*Age!E13+Guts!$L$4*Age!J13+Guts!$L$5*Age!O13,IF(AG13=4,Guts!$O$3*Age!E13+Guts!$O$4*Age!J13+Guts!$O$5*Age!O13+Guts!$O$6*Age!T13,IF(AG13=5,Guts!$R$3*Age!E13+Guts!$R$4*Age!J13+Guts!$R$5*Age!O13+Guts!$R$6*Age!T13+Guts!$R$7*Age!Y13,"fail"))))))</f>
        <v>No Info</v>
      </c>
      <c r="AI13" s="15">
        <f t="shared" si="13"/>
        <v>10</v>
      </c>
      <c r="AJ13" s="15">
        <f t="shared" si="14"/>
        <v>10</v>
      </c>
      <c r="AK13" s="15">
        <f t="shared" si="15"/>
        <v>10</v>
      </c>
      <c r="AL13" s="15">
        <f t="shared" si="16"/>
        <v>10</v>
      </c>
      <c r="AM13" s="15">
        <f t="shared" si="17"/>
        <v>10</v>
      </c>
      <c r="AN13" s="15">
        <f t="shared" si="18"/>
        <v>50</v>
      </c>
      <c r="AO13" s="15">
        <f t="shared" si="19"/>
        <v>0</v>
      </c>
      <c r="AP13" s="3" t="str">
        <f>IFERROR(1-IF(AO13=0,"No Info",IF(AO13=1,Guts!$F$3*Age!F13,IF(AO13=2,Guts!$I$3*Age!F13+Guts!$I$4*Age!K13,IF(AO13=3,Guts!$L$3*Age!F13+Guts!$L$4*Age!K13+Guts!$L$5*Age!P13,IF(AO13=4,Guts!$O$3*Age!F13+Guts!$O$4*Age!K13+Guts!$O$5*Age!P13+Guts!$O$6*Age!U13,IF(AO13=5,Guts!$R$3*Age!F13+Guts!$R$4*Age!K13+Guts!$R$5*Age!P13+Guts!$R$6*Age!U13+Guts!$R$7*Age!Z13,"fail")))))),"No Info")</f>
        <v>No Info</v>
      </c>
      <c r="AQ13" s="14">
        <f t="shared" si="20"/>
        <v>0</v>
      </c>
      <c r="AR13" s="14">
        <f t="shared" si="21"/>
        <v>0</v>
      </c>
    </row>
    <row r="14" spans="1:44" x14ac:dyDescent="0.25">
      <c r="A14" t="s">
        <v>12</v>
      </c>
      <c r="B14">
        <v>23</v>
      </c>
      <c r="C14" t="s">
        <v>105</v>
      </c>
      <c r="D14" s="15" t="str">
        <f t="shared" si="2"/>
        <v>AA23</v>
      </c>
      <c r="E14" s="2">
        <f>VLOOKUP(D14,Guts!$A$1:$C$46,2,FALSE)</f>
        <v>0.14000000000000001</v>
      </c>
      <c r="F14" s="3">
        <f>VLOOKUP(D14,Guts!$A$1:$C$46,3,FALSE)</f>
        <v>0.79</v>
      </c>
      <c r="G14">
        <v>22</v>
      </c>
      <c r="H14" t="s">
        <v>106</v>
      </c>
      <c r="I14" s="15" t="str">
        <f t="shared" si="3"/>
        <v>A+22</v>
      </c>
      <c r="J14" s="2">
        <f>VLOOKUP(I14,Guts!$A$1:$C$46,2,FALSE)</f>
        <v>0.19</v>
      </c>
      <c r="K14" s="3">
        <f>VLOOKUP(I14,Guts!$A$1:$C$46,3,FALSE)</f>
        <v>0.73</v>
      </c>
      <c r="L14">
        <v>21</v>
      </c>
      <c r="M14" t="s">
        <v>53</v>
      </c>
      <c r="N14" s="15" t="str">
        <f t="shared" si="4"/>
        <v>A-21</v>
      </c>
      <c r="O14" s="2">
        <f>VLOOKUP(N14,Guts!$A$1:$C$46,2,FALSE)</f>
        <v>0.27</v>
      </c>
      <c r="P14" s="3">
        <f>VLOOKUP(N14,Guts!$A$1:$C$46,3,FALSE)</f>
        <v>0.61</v>
      </c>
      <c r="S14" s="15" t="str">
        <f t="shared" si="0"/>
        <v/>
      </c>
      <c r="T14" s="2" t="e">
        <f>VLOOKUP(S14,Guts!$A$1:$C$46,2,FALSE)</f>
        <v>#N/A</v>
      </c>
      <c r="U14" s="3" t="e">
        <f>VLOOKUP(S14,Guts!$A$1:$C$46,3,FALSE)</f>
        <v>#N/A</v>
      </c>
      <c r="X14" s="15" t="str">
        <f t="shared" si="5"/>
        <v/>
      </c>
      <c r="Y14" s="2" t="e">
        <f>VLOOKUP(X14,Guts!$A$1:$C$46,2,FALSE)</f>
        <v>#N/A</v>
      </c>
      <c r="Z14" s="3" t="e">
        <f>VLOOKUP(X14,Guts!$A$1:$C$46,3,FALSE)</f>
        <v>#N/A</v>
      </c>
      <c r="AA14" s="15">
        <f t="shared" si="6"/>
        <v>0.14000000000000001</v>
      </c>
      <c r="AB14" s="15">
        <f t="shared" si="7"/>
        <v>0.19</v>
      </c>
      <c r="AC14" s="15">
        <f t="shared" si="8"/>
        <v>0.27</v>
      </c>
      <c r="AD14" s="15">
        <f t="shared" si="9"/>
        <v>10</v>
      </c>
      <c r="AE14" s="15">
        <f t="shared" si="10"/>
        <v>10</v>
      </c>
      <c r="AF14" s="15">
        <f t="shared" si="11"/>
        <v>20.6</v>
      </c>
      <c r="AG14" s="15">
        <f t="shared" si="12"/>
        <v>3</v>
      </c>
      <c r="AH14" s="2">
        <f>IF(AG14=0, "No Info",IF(AG14=1,Guts!$F$3*Age!E14,IF(AG14=2,Guts!$I$3*Age!E14+Guts!$I$4*Age!J14,IF(AG14=3,Guts!$L$3*Age!E14+Guts!$L$4*Age!J14+Guts!$L$5*Age!O14,IF(AG14=4,Guts!$O$3*Age!E14+Guts!$O$4*Age!J14+Guts!$O$5*Age!O14+Guts!$O$6*Age!T14,IF(AG14=5,Guts!$R$3*Age!E14+Guts!$R$4*Age!J14+Guts!$R$5*Age!O14+Guts!$R$6*Age!T14+Guts!$R$7*Age!Y14,"fail"))))))</f>
        <v>0.18099999999999999</v>
      </c>
      <c r="AI14" s="15">
        <f t="shared" si="13"/>
        <v>0.79</v>
      </c>
      <c r="AJ14" s="15">
        <f t="shared" si="14"/>
        <v>0.73</v>
      </c>
      <c r="AK14" s="15">
        <f t="shared" si="15"/>
        <v>0.61</v>
      </c>
      <c r="AL14" s="15">
        <f t="shared" si="16"/>
        <v>10</v>
      </c>
      <c r="AM14" s="15">
        <f t="shared" si="17"/>
        <v>10</v>
      </c>
      <c r="AN14" s="15">
        <f t="shared" si="18"/>
        <v>22.13</v>
      </c>
      <c r="AO14" s="15">
        <f t="shared" si="19"/>
        <v>3</v>
      </c>
      <c r="AP14" s="3">
        <f>IFERROR(1-IF(AO14=0,"No Info",IF(AO14=1,Guts!$F$3*Age!F14,IF(AO14=2,Guts!$I$3*Age!F14+Guts!$I$4*Age!K14,IF(AO14=3,Guts!$L$3*Age!F14+Guts!$L$4*Age!K14+Guts!$L$5*Age!P14,IF(AO14=4,Guts!$O$3*Age!F14+Guts!$O$4*Age!K14+Guts!$O$5*Age!P14+Guts!$O$6*Age!U14,IF(AO14=5,Guts!$R$3*Age!F14+Guts!$R$4*Age!K14+Guts!$R$5*Age!P14+Guts!$R$6*Age!U14+Guts!$R$7*Age!Z14,"fail")))))),"No Info")</f>
        <v>0.26400000000000001</v>
      </c>
      <c r="AQ14" s="14">
        <f t="shared" si="20"/>
        <v>-0.15956667129222457</v>
      </c>
      <c r="AR14" s="14">
        <f t="shared" si="21"/>
        <v>-0.33997568409710777</v>
      </c>
    </row>
    <row r="15" spans="1:44" x14ac:dyDescent="0.25">
      <c r="A15" t="s">
        <v>13</v>
      </c>
      <c r="B15">
        <v>17</v>
      </c>
      <c r="C15" t="s">
        <v>55</v>
      </c>
      <c r="D15" s="15" t="str">
        <f t="shared" si="2"/>
        <v>R17</v>
      </c>
      <c r="E15" s="2">
        <f>VLOOKUP(D15,Guts!$A$1:$C$46,2,FALSE)</f>
        <v>0.33</v>
      </c>
      <c r="F15" s="3">
        <f>VLOOKUP(D15,Guts!$A$1:$C$46,3,FALSE)</f>
        <v>0.42</v>
      </c>
      <c r="I15" s="15" t="str">
        <f t="shared" si="3"/>
        <v/>
      </c>
      <c r="J15" s="2" t="e">
        <f>VLOOKUP(I15,Guts!$A$1:$C$46,2,FALSE)</f>
        <v>#N/A</v>
      </c>
      <c r="K15" s="3" t="e">
        <f>VLOOKUP(I15,Guts!$A$1:$C$46,3,FALSE)</f>
        <v>#N/A</v>
      </c>
      <c r="N15" s="15" t="str">
        <f t="shared" si="4"/>
        <v/>
      </c>
      <c r="O15" s="2" t="e">
        <f>VLOOKUP(N15,Guts!$A$1:$C$46,2,FALSE)</f>
        <v>#N/A</v>
      </c>
      <c r="P15" s="3" t="e">
        <f>VLOOKUP(N15,Guts!$A$1:$C$46,3,FALSE)</f>
        <v>#N/A</v>
      </c>
      <c r="S15" s="15" t="str">
        <f t="shared" si="0"/>
        <v/>
      </c>
      <c r="T15" s="2" t="e">
        <f>VLOOKUP(S15,Guts!$A$1:$C$46,2,FALSE)</f>
        <v>#N/A</v>
      </c>
      <c r="U15" s="3" t="e">
        <f>VLOOKUP(S15,Guts!$A$1:$C$46,3,FALSE)</f>
        <v>#N/A</v>
      </c>
      <c r="X15" s="15" t="str">
        <f t="shared" si="5"/>
        <v/>
      </c>
      <c r="Y15" s="2" t="e">
        <f>VLOOKUP(X15,Guts!$A$1:$C$46,2,FALSE)</f>
        <v>#N/A</v>
      </c>
      <c r="Z15" s="3" t="e">
        <f>VLOOKUP(X15,Guts!$A$1:$C$46,3,FALSE)</f>
        <v>#N/A</v>
      </c>
      <c r="AA15" s="15">
        <f t="shared" si="6"/>
        <v>0.33</v>
      </c>
      <c r="AB15" s="15">
        <f t="shared" si="7"/>
        <v>10</v>
      </c>
      <c r="AC15" s="15">
        <f t="shared" si="8"/>
        <v>10</v>
      </c>
      <c r="AD15" s="15">
        <f t="shared" si="9"/>
        <v>10</v>
      </c>
      <c r="AE15" s="15">
        <f t="shared" si="10"/>
        <v>10</v>
      </c>
      <c r="AF15" s="15">
        <f t="shared" si="11"/>
        <v>40.33</v>
      </c>
      <c r="AG15" s="15">
        <f t="shared" si="12"/>
        <v>1</v>
      </c>
      <c r="AH15" s="2">
        <f>IF(AG15=0, "No Info",IF(AG15=1,Guts!$F$3*Age!E15,IF(AG15=2,Guts!$I$3*Age!E15+Guts!$I$4*Age!J15,IF(AG15=3,Guts!$L$3*Age!E15+Guts!$L$4*Age!J15+Guts!$L$5*Age!O15,IF(AG15=4,Guts!$O$3*Age!E15+Guts!$O$4*Age!J15+Guts!$O$5*Age!O15+Guts!$O$6*Age!T15,IF(AG15=5,Guts!$R$3*Age!E15+Guts!$R$4*Age!J15+Guts!$R$5*Age!O15+Guts!$R$6*Age!T15+Guts!$R$7*Age!Y15,"fail"))))))</f>
        <v>0.33</v>
      </c>
      <c r="AI15" s="15">
        <f t="shared" si="13"/>
        <v>0.42</v>
      </c>
      <c r="AJ15" s="15">
        <f t="shared" si="14"/>
        <v>10</v>
      </c>
      <c r="AK15" s="15">
        <f t="shared" si="15"/>
        <v>10</v>
      </c>
      <c r="AL15" s="15">
        <f t="shared" si="16"/>
        <v>10</v>
      </c>
      <c r="AM15" s="15">
        <f t="shared" si="17"/>
        <v>10</v>
      </c>
      <c r="AN15" s="15">
        <f t="shared" si="18"/>
        <v>40.42</v>
      </c>
      <c r="AO15" s="15">
        <f t="shared" si="19"/>
        <v>1</v>
      </c>
      <c r="AP15" s="3">
        <f>IFERROR(1-IF(AO15=0,"No Info",IF(AO15=1,Guts!$F$3*Age!F15,IF(AO15=2,Guts!$I$3*Age!F15+Guts!$I$4*Age!K15,IF(AO15=3,Guts!$L$3*Age!F15+Guts!$L$4*Age!K15+Guts!$L$5*Age!P15,IF(AO15=4,Guts!$O$3*Age!F15+Guts!$O$4*Age!K15+Guts!$O$5*Age!P15+Guts!$O$6*Age!U15,IF(AO15=5,Guts!$R$3*Age!F15+Guts!$R$4*Age!K15+Guts!$R$5*Age!P15+Guts!$R$6*Age!U15+Guts!$R$7*Age!Z15,"fail")))))),"No Info")</f>
        <v>0.58000000000000007</v>
      </c>
      <c r="AQ15" s="14">
        <f t="shared" si="20"/>
        <v>1.5702179215788732</v>
      </c>
      <c r="AR15" s="14">
        <f t="shared" si="21"/>
        <v>1.9088003512879712</v>
      </c>
    </row>
    <row r="16" spans="1:44" x14ac:dyDescent="0.25">
      <c r="A16" t="s">
        <v>14</v>
      </c>
      <c r="B16">
        <v>22</v>
      </c>
      <c r="C16" t="s">
        <v>106</v>
      </c>
      <c r="D16" s="15" t="str">
        <f t="shared" si="2"/>
        <v>A+22</v>
      </c>
      <c r="E16" s="2">
        <f>VLOOKUP(D16,Guts!$A$1:$C$46,2,FALSE)</f>
        <v>0.19</v>
      </c>
      <c r="F16" s="3">
        <f>VLOOKUP(D16,Guts!$A$1:$C$46,3,FALSE)</f>
        <v>0.73</v>
      </c>
      <c r="G16">
        <v>21</v>
      </c>
      <c r="H16" t="s">
        <v>53</v>
      </c>
      <c r="I16" s="15" t="str">
        <f t="shared" si="3"/>
        <v>A-21</v>
      </c>
      <c r="J16" s="2">
        <f>VLOOKUP(I16,Guts!$A$1:$C$46,2,FALSE)</f>
        <v>0.27</v>
      </c>
      <c r="K16" s="3">
        <f>VLOOKUP(I16,Guts!$A$1:$C$46,3,FALSE)</f>
        <v>0.61</v>
      </c>
      <c r="N16" s="15" t="str">
        <f t="shared" si="4"/>
        <v/>
      </c>
      <c r="O16" s="2" t="e">
        <f>VLOOKUP(N16,Guts!$A$1:$C$46,2,FALSE)</f>
        <v>#N/A</v>
      </c>
      <c r="P16" s="3" t="e">
        <f>VLOOKUP(N16,Guts!$A$1:$C$46,3,FALSE)</f>
        <v>#N/A</v>
      </c>
      <c r="S16" s="15" t="str">
        <f t="shared" si="0"/>
        <v/>
      </c>
      <c r="T16" s="2" t="e">
        <f>VLOOKUP(S16,Guts!$A$1:$C$46,2,FALSE)</f>
        <v>#N/A</v>
      </c>
      <c r="U16" s="3" t="e">
        <f>VLOOKUP(S16,Guts!$A$1:$C$46,3,FALSE)</f>
        <v>#N/A</v>
      </c>
      <c r="X16" s="15" t="str">
        <f t="shared" si="5"/>
        <v/>
      </c>
      <c r="Y16" s="2" t="e">
        <f>VLOOKUP(X16,Guts!$A$1:$C$46,2,FALSE)</f>
        <v>#N/A</v>
      </c>
      <c r="Z16" s="3" t="e">
        <f>VLOOKUP(X16,Guts!$A$1:$C$46,3,FALSE)</f>
        <v>#N/A</v>
      </c>
      <c r="AA16" s="15">
        <f t="shared" si="6"/>
        <v>0.19</v>
      </c>
      <c r="AB16" s="15">
        <f t="shared" si="7"/>
        <v>0.27</v>
      </c>
      <c r="AC16" s="15">
        <f t="shared" si="8"/>
        <v>10</v>
      </c>
      <c r="AD16" s="15">
        <f t="shared" si="9"/>
        <v>10</v>
      </c>
      <c r="AE16" s="15">
        <f t="shared" si="10"/>
        <v>10</v>
      </c>
      <c r="AF16" s="15">
        <f t="shared" si="11"/>
        <v>30.46</v>
      </c>
      <c r="AG16" s="15">
        <f t="shared" si="12"/>
        <v>2</v>
      </c>
      <c r="AH16" s="2">
        <f>IF(AG16=0, "No Info",IF(AG16=1,Guts!$F$3*Age!E16,IF(AG16=2,Guts!$I$3*Age!E16+Guts!$I$4*Age!J16,IF(AG16=3,Guts!$L$3*Age!E16+Guts!$L$4*Age!J16+Guts!$L$5*Age!O16,IF(AG16=4,Guts!$O$3*Age!E16+Guts!$O$4*Age!J16+Guts!$O$5*Age!O16+Guts!$O$6*Age!T16,IF(AG16=5,Guts!$R$3*Age!E16+Guts!$R$4*Age!J16+Guts!$R$5*Age!O16+Guts!$R$6*Age!T16+Guts!$R$7*Age!Y16,"fail"))))))</f>
        <v>0.222</v>
      </c>
      <c r="AI16" s="15">
        <f t="shared" si="13"/>
        <v>0.73</v>
      </c>
      <c r="AJ16" s="15">
        <f t="shared" si="14"/>
        <v>0.61</v>
      </c>
      <c r="AK16" s="15">
        <f t="shared" si="15"/>
        <v>10</v>
      </c>
      <c r="AL16" s="15">
        <f t="shared" si="16"/>
        <v>10</v>
      </c>
      <c r="AM16" s="15">
        <f t="shared" si="17"/>
        <v>10</v>
      </c>
      <c r="AN16" s="15">
        <f t="shared" si="18"/>
        <v>31.34</v>
      </c>
      <c r="AO16" s="15">
        <f t="shared" si="19"/>
        <v>2</v>
      </c>
      <c r="AP16" s="3">
        <f>IFERROR(1-IF(AO16=0,"No Info",IF(AO16=1,Guts!$F$3*Age!F16,IF(AO16=2,Guts!$I$3*Age!F16+Guts!$I$4*Age!K16,IF(AO16=3,Guts!$L$3*Age!F16+Guts!$L$4*Age!K16+Guts!$L$5*Age!P16,IF(AO16=4,Guts!$O$3*Age!F16+Guts!$O$4*Age!K16+Guts!$O$5*Age!P16+Guts!$O$6*Age!U16,IF(AO16=5,Guts!$R$3*Age!F16+Guts!$R$4*Age!K16+Guts!$R$5*Age!P16+Guts!$R$6*Age!U16+Guts!$R$7*Age!Z16,"fail")))))),"No Info")</f>
        <v>0.31800000000000006</v>
      </c>
      <c r="AQ16" s="14">
        <f t="shared" si="20"/>
        <v>0.3164143240615675</v>
      </c>
      <c r="AR16" s="14">
        <f t="shared" si="21"/>
        <v>4.4308828278823695E-2</v>
      </c>
    </row>
    <row r="17" spans="1:44" x14ac:dyDescent="0.25">
      <c r="A17" t="s">
        <v>15</v>
      </c>
      <c r="B17">
        <v>19</v>
      </c>
      <c r="C17" t="s">
        <v>53</v>
      </c>
      <c r="D17" s="15" t="str">
        <f t="shared" si="2"/>
        <v>A-19</v>
      </c>
      <c r="E17" s="2">
        <f>VLOOKUP(D17,Guts!$A$1:$C$46,2,FALSE)</f>
        <v>0.2</v>
      </c>
      <c r="F17" s="3">
        <f>VLOOKUP(D17,Guts!$A$1:$C$46,3,FALSE)</f>
        <v>0.72</v>
      </c>
      <c r="G17">
        <v>18</v>
      </c>
      <c r="H17" t="s">
        <v>55</v>
      </c>
      <c r="I17" s="15" t="str">
        <f t="shared" si="3"/>
        <v>R18</v>
      </c>
      <c r="J17" s="2">
        <f>VLOOKUP(I17,Guts!$A$1:$C$46,2,FALSE)</f>
        <v>0.12</v>
      </c>
      <c r="K17" s="3">
        <f>VLOOKUP(I17,Guts!$A$1:$C$46,3,FALSE)</f>
        <v>0.71</v>
      </c>
      <c r="L17">
        <v>17</v>
      </c>
      <c r="M17" t="s">
        <v>55</v>
      </c>
      <c r="N17" s="15" t="str">
        <f t="shared" si="4"/>
        <v>R17</v>
      </c>
      <c r="O17" s="2">
        <f>VLOOKUP(N17,Guts!$A$1:$C$46,2,FALSE)</f>
        <v>0.33</v>
      </c>
      <c r="P17" s="3">
        <f>VLOOKUP(N17,Guts!$A$1:$C$46,3,FALSE)</f>
        <v>0.42</v>
      </c>
      <c r="S17" s="15"/>
      <c r="T17" s="2" t="e">
        <f>VLOOKUP(S17,Guts!$A$1:$C$46,2,FALSE)</f>
        <v>#N/A</v>
      </c>
      <c r="U17" s="3" t="e">
        <f>VLOOKUP(S17,Guts!$A$1:$C$46,3,FALSE)</f>
        <v>#N/A</v>
      </c>
      <c r="X17" s="15" t="str">
        <f t="shared" si="5"/>
        <v/>
      </c>
      <c r="Y17" s="2" t="e">
        <f>VLOOKUP(X17,Guts!$A$1:$C$46,2,FALSE)</f>
        <v>#N/A</v>
      </c>
      <c r="Z17" s="3" t="e">
        <f>VLOOKUP(X17,Guts!$A$1:$C$46,3,FALSE)</f>
        <v>#N/A</v>
      </c>
      <c r="AA17" s="15">
        <f t="shared" si="6"/>
        <v>0.2</v>
      </c>
      <c r="AB17" s="15">
        <f t="shared" si="7"/>
        <v>0.12</v>
      </c>
      <c r="AC17" s="15">
        <f t="shared" si="8"/>
        <v>0.33</v>
      </c>
      <c r="AD17" s="15">
        <f t="shared" si="9"/>
        <v>10</v>
      </c>
      <c r="AE17" s="15">
        <f t="shared" si="10"/>
        <v>10</v>
      </c>
      <c r="AF17" s="15">
        <f t="shared" si="11"/>
        <v>20.65</v>
      </c>
      <c r="AG17" s="15">
        <f t="shared" si="12"/>
        <v>3</v>
      </c>
      <c r="AH17" s="2">
        <f>IF(AG17=0, "No Info",IF(AG17=1,Guts!$F$3*Age!E17,IF(AG17=2,Guts!$I$3*Age!E17+Guts!$I$4*Age!J17,IF(AG17=3,Guts!$L$3*Age!E17+Guts!$L$4*Age!J17+Guts!$L$5*Age!O17,IF(AG17=4,Guts!$O$3*Age!E17+Guts!$O$4*Age!J17+Guts!$O$5*Age!O17+Guts!$O$6*Age!T17,IF(AG17=5,Guts!$R$3*Age!E17+Guts!$R$4*Age!J17+Guts!$R$5*Age!O17+Guts!$R$6*Age!T17+Guts!$R$7*Age!Y17,"fail"))))))</f>
        <v>0.20200000000000001</v>
      </c>
      <c r="AI17" s="15">
        <f t="shared" si="13"/>
        <v>0.72</v>
      </c>
      <c r="AJ17" s="15">
        <f t="shared" si="14"/>
        <v>0.71</v>
      </c>
      <c r="AK17" s="15">
        <f t="shared" si="15"/>
        <v>0.42</v>
      </c>
      <c r="AL17" s="15">
        <f t="shared" si="16"/>
        <v>10</v>
      </c>
      <c r="AM17" s="15">
        <f t="shared" si="17"/>
        <v>10</v>
      </c>
      <c r="AN17" s="15">
        <f t="shared" si="18"/>
        <v>21.85</v>
      </c>
      <c r="AO17" s="15">
        <f t="shared" si="19"/>
        <v>3</v>
      </c>
      <c r="AP17" s="3">
        <f>IFERROR(1-IF(AO17=0,"No Info",IF(AO17=1,Guts!$F$3*Age!F17,IF(AO17=2,Guts!$I$3*Age!F17+Guts!$I$4*Age!K17,IF(AO17=3,Guts!$L$3*Age!F17+Guts!$L$4*Age!K17+Guts!$L$5*Age!P17,IF(AO17=4,Guts!$O$3*Age!F17+Guts!$O$4*Age!K17+Guts!$O$5*Age!P17+Guts!$O$6*Age!U17,IF(AO17=5,Guts!$R$3*Age!F17+Guts!$R$4*Age!K17+Guts!$R$5*Age!P17+Guts!$R$6*Age!U17+Guts!$R$7*Age!Z17,"fail")))))),"No Info")</f>
        <v>0.34300000000000008</v>
      </c>
      <c r="AQ17" s="14">
        <f t="shared" si="20"/>
        <v>8.4228472669473975E-2</v>
      </c>
      <c r="AR17" s="14">
        <f t="shared" si="21"/>
        <v>0.22221832474916234</v>
      </c>
    </row>
    <row r="18" spans="1:44" x14ac:dyDescent="0.25">
      <c r="A18" t="s">
        <v>16</v>
      </c>
      <c r="B18">
        <v>23</v>
      </c>
      <c r="C18" t="s">
        <v>104</v>
      </c>
      <c r="D18" s="15" t="str">
        <f t="shared" si="2"/>
        <v>AAA23</v>
      </c>
      <c r="E18" s="2">
        <f>VLOOKUP(D18,Guts!$A$1:$C$46,2,FALSE)</f>
        <v>0.2</v>
      </c>
      <c r="F18" s="3">
        <f>VLOOKUP(D18,Guts!$A$1:$C$46,3,FALSE)</f>
        <v>0.69</v>
      </c>
      <c r="G18">
        <v>22</v>
      </c>
      <c r="H18" t="s">
        <v>104</v>
      </c>
      <c r="I18" s="15" t="str">
        <f t="shared" si="3"/>
        <v>AAA22</v>
      </c>
      <c r="J18" s="2">
        <f>VLOOKUP(I18,Guts!$A$1:$C$46,2,FALSE)</f>
        <v>0.24</v>
      </c>
      <c r="K18" s="3">
        <f>VLOOKUP(I18,Guts!$A$1:$C$46,3,FALSE)</f>
        <v>0.63</v>
      </c>
      <c r="L18">
        <v>21</v>
      </c>
      <c r="M18" t="s">
        <v>105</v>
      </c>
      <c r="N18" s="15" t="str">
        <f t="shared" si="4"/>
        <v>AA21</v>
      </c>
      <c r="O18" s="2">
        <f>VLOOKUP(N18,Guts!$A$1:$C$46,2,FALSE)</f>
        <v>0.28000000000000003</v>
      </c>
      <c r="P18" s="3">
        <f>VLOOKUP(N18,Guts!$A$1:$C$46,3,FALSE)</f>
        <v>0.66</v>
      </c>
      <c r="Q18">
        <v>20</v>
      </c>
      <c r="R18" t="s">
        <v>106</v>
      </c>
      <c r="S18" s="15" t="str">
        <f t="shared" si="0"/>
        <v>A+20</v>
      </c>
      <c r="T18" s="2">
        <f>VLOOKUP(S18,Guts!$A$1:$C$46,2,FALSE)</f>
        <v>0.21</v>
      </c>
      <c r="U18" s="3">
        <f>VLOOKUP(S18,Guts!$A$1:$C$46,3,FALSE)</f>
        <v>0.69</v>
      </c>
      <c r="V18">
        <v>19</v>
      </c>
      <c r="W18" t="s">
        <v>53</v>
      </c>
      <c r="X18" s="15" t="str">
        <f t="shared" si="5"/>
        <v>A-19</v>
      </c>
      <c r="Y18" s="2">
        <f>VLOOKUP(X18,Guts!$A$1:$C$46,2,FALSE)</f>
        <v>0.2</v>
      </c>
      <c r="Z18" s="3">
        <f>VLOOKUP(X18,Guts!$A$1:$C$46,3,FALSE)</f>
        <v>0.72</v>
      </c>
      <c r="AA18" s="15">
        <f t="shared" si="6"/>
        <v>0.2</v>
      </c>
      <c r="AB18" s="15">
        <f t="shared" si="7"/>
        <v>0.24</v>
      </c>
      <c r="AC18" s="15">
        <f t="shared" si="8"/>
        <v>0.28000000000000003</v>
      </c>
      <c r="AD18" s="15">
        <f t="shared" si="9"/>
        <v>0.21</v>
      </c>
      <c r="AE18" s="15">
        <f t="shared" si="10"/>
        <v>0.2</v>
      </c>
      <c r="AF18" s="15">
        <f t="shared" si="11"/>
        <v>1.1299999999999999</v>
      </c>
      <c r="AG18" s="15">
        <f t="shared" si="12"/>
        <v>5</v>
      </c>
      <c r="AH18" s="2">
        <f>IF(AG18=0, "No Info",IF(AG18=1,Guts!$F$3*Age!E18,IF(AG18=2,Guts!$I$3*Age!E18+Guts!$I$4*Age!J18,IF(AG18=3,Guts!$L$3*Age!E18+Guts!$L$4*Age!J18+Guts!$L$5*Age!O18,IF(AG18=4,Guts!$O$3*Age!E18+Guts!$O$4*Age!J18+Guts!$O$5*Age!O18+Guts!$O$6*Age!T18,IF(AG18=5,Guts!$R$3*Age!E18+Guts!$R$4*Age!J18+Guts!$R$5*Age!O18+Guts!$R$6*Age!T18+Guts!$R$7*Age!Y18,"fail"))))))</f>
        <v>0.2243</v>
      </c>
      <c r="AI18" s="15">
        <f t="shared" si="13"/>
        <v>0.69</v>
      </c>
      <c r="AJ18" s="15">
        <f t="shared" si="14"/>
        <v>0.63</v>
      </c>
      <c r="AK18" s="15">
        <f t="shared" si="15"/>
        <v>0.66</v>
      </c>
      <c r="AL18" s="15">
        <f t="shared" si="16"/>
        <v>0.69</v>
      </c>
      <c r="AM18" s="15">
        <f t="shared" si="17"/>
        <v>0.72</v>
      </c>
      <c r="AN18" s="15">
        <f t="shared" si="18"/>
        <v>3.3899999999999997</v>
      </c>
      <c r="AO18" s="15">
        <f t="shared" si="19"/>
        <v>5</v>
      </c>
      <c r="AP18" s="3">
        <f>IFERROR(1-IF(AO18=0,"No Info",IF(AO18=1,Guts!$F$3*Age!F18,IF(AO18=2,Guts!$I$3*Age!F18+Guts!$I$4*Age!K18,IF(AO18=3,Guts!$L$3*Age!F18+Guts!$L$4*Age!K18+Guts!$L$5*Age!P18,IF(AO18=4,Guts!$O$3*Age!F18+Guts!$O$4*Age!K18+Guts!$O$5*Age!P18+Guts!$O$6*Age!U18,IF(AO18=5,Guts!$R$3*Age!F18+Guts!$R$4*Age!K18+Guts!$R$5*Age!P18+Guts!$R$6*Age!U18+Guts!$R$7*Age!Z18,"fail")))))),"No Info")</f>
        <v>0.33190000000000008</v>
      </c>
      <c r="AQ18" s="14">
        <f t="shared" si="20"/>
        <v>0.34311569697165822</v>
      </c>
      <c r="AR18" s="14">
        <f t="shared" si="21"/>
        <v>0.14322650831633205</v>
      </c>
    </row>
    <row r="19" spans="1:44" x14ac:dyDescent="0.25">
      <c r="A19" t="s">
        <v>17</v>
      </c>
      <c r="B19">
        <v>27</v>
      </c>
      <c r="C19" t="s">
        <v>104</v>
      </c>
      <c r="D19" s="15" t="str">
        <f t="shared" si="2"/>
        <v>AAA27</v>
      </c>
      <c r="E19" s="2">
        <f>VLOOKUP(D19,Guts!$A$1:$C$46,2,FALSE)</f>
        <v>0</v>
      </c>
      <c r="F19" s="3">
        <f>VLOOKUP(D19,Guts!$A$1:$C$46,3,FALSE)</f>
        <v>1</v>
      </c>
      <c r="G19">
        <v>26</v>
      </c>
      <c r="H19" t="s">
        <v>104</v>
      </c>
      <c r="I19" s="15" t="str">
        <f t="shared" si="3"/>
        <v>AAA26</v>
      </c>
      <c r="J19" s="2">
        <f>VLOOKUP(I19,Guts!$A$1:$C$46,2,FALSE)</f>
        <v>0.02</v>
      </c>
      <c r="K19" s="3">
        <f>VLOOKUP(I19,Guts!$A$1:$C$46,3,FALSE)</f>
        <v>0.96</v>
      </c>
      <c r="L19">
        <v>25</v>
      </c>
      <c r="M19" t="s">
        <v>104</v>
      </c>
      <c r="N19" s="15" t="str">
        <f t="shared" si="4"/>
        <v>AAA25</v>
      </c>
      <c r="O19" s="2">
        <f>VLOOKUP(N19,Guts!$A$1:$C$46,2,FALSE)</f>
        <v>0.06</v>
      </c>
      <c r="P19" s="3">
        <f>VLOOKUP(N19,Guts!$A$1:$C$46,3,FALSE)</f>
        <v>0.89</v>
      </c>
      <c r="Q19">
        <v>24</v>
      </c>
      <c r="R19" t="s">
        <v>105</v>
      </c>
      <c r="S19" s="15" t="str">
        <f t="shared" si="0"/>
        <v>AA24</v>
      </c>
      <c r="T19" s="2">
        <f>VLOOKUP(S19,Guts!$A$1:$C$46,2,FALSE)</f>
        <v>0.09</v>
      </c>
      <c r="U19" s="3">
        <f>VLOOKUP(S19,Guts!$A$1:$C$46,3,FALSE)</f>
        <v>0.84</v>
      </c>
      <c r="V19">
        <v>23</v>
      </c>
      <c r="W19" t="s">
        <v>105</v>
      </c>
      <c r="X19" s="15" t="str">
        <f t="shared" si="5"/>
        <v>AA23</v>
      </c>
      <c r="Y19" s="2">
        <f>VLOOKUP(X19,Guts!$A$1:$C$46,2,FALSE)</f>
        <v>0.14000000000000001</v>
      </c>
      <c r="Z19" s="3">
        <f>VLOOKUP(X19,Guts!$A$1:$C$46,3,FALSE)</f>
        <v>0.79</v>
      </c>
      <c r="AA19" s="15">
        <f t="shared" si="6"/>
        <v>0</v>
      </c>
      <c r="AB19" s="15">
        <f t="shared" si="7"/>
        <v>0.02</v>
      </c>
      <c r="AC19" s="15">
        <f t="shared" si="8"/>
        <v>0.06</v>
      </c>
      <c r="AD19" s="15">
        <f t="shared" si="9"/>
        <v>0.09</v>
      </c>
      <c r="AE19" s="15">
        <f t="shared" si="10"/>
        <v>0.14000000000000001</v>
      </c>
      <c r="AF19" s="15">
        <f t="shared" si="11"/>
        <v>0.31</v>
      </c>
      <c r="AG19" s="15">
        <f t="shared" si="12"/>
        <v>5</v>
      </c>
      <c r="AH19" s="2">
        <f>IF(AG19=0, "No Info",IF(AG19=1,Guts!$F$3*Age!E19,IF(AG19=2,Guts!$I$3*Age!E19+Guts!$I$4*Age!J19,IF(AG19=3,Guts!$L$3*Age!E19+Guts!$L$4*Age!J19+Guts!$L$5*Age!O19,IF(AG19=4,Guts!$O$3*Age!E19+Guts!$O$4*Age!J19+Guts!$O$5*Age!O19+Guts!$O$6*Age!T19,IF(AG19=5,Guts!$R$3*Age!E19+Guts!$R$4*Age!J19+Guts!$R$5*Age!O19+Guts!$R$6*Age!T19+Guts!$R$7*Age!Y19,"fail"))))))</f>
        <v>2.0500000000000001E-2</v>
      </c>
      <c r="AI19" s="15">
        <f t="shared" si="13"/>
        <v>1</v>
      </c>
      <c r="AJ19" s="15">
        <f t="shared" si="14"/>
        <v>0.96</v>
      </c>
      <c r="AK19" s="15">
        <f t="shared" si="15"/>
        <v>0.89</v>
      </c>
      <c r="AL19" s="15">
        <f t="shared" si="16"/>
        <v>0.84</v>
      </c>
      <c r="AM19" s="15">
        <f t="shared" si="17"/>
        <v>0.79</v>
      </c>
      <c r="AN19" s="15">
        <f t="shared" si="18"/>
        <v>4.4800000000000004</v>
      </c>
      <c r="AO19" s="15">
        <f t="shared" si="19"/>
        <v>5</v>
      </c>
      <c r="AP19" s="3">
        <f>IFERROR(1-IF(AO19=0,"No Info",IF(AO19=1,Guts!$F$3*Age!F19,IF(AO19=2,Guts!$I$3*Age!F19+Guts!$I$4*Age!K19,IF(AO19=3,Guts!$L$3*Age!F19+Guts!$L$4*Age!K19+Guts!$L$5*Age!P19,IF(AO19=4,Guts!$O$3*Age!F19+Guts!$O$4*Age!K19+Guts!$O$5*Age!P19+Guts!$O$6*Age!U19,IF(AO19=5,Guts!$R$3*Age!F19+Guts!$R$4*Age!K19+Guts!$R$5*Age!P19+Guts!$R$6*Age!U19+Guts!$R$7*Age!Z19,"fail")))))),"No Info")</f>
        <v>3.7499999999999978E-2</v>
      </c>
      <c r="AQ19" s="14">
        <f t="shared" si="20"/>
        <v>-2.0228581287137759</v>
      </c>
      <c r="AR19" s="14">
        <f t="shared" si="21"/>
        <v>-1.9518357221183749</v>
      </c>
    </row>
    <row r="20" spans="1:44" x14ac:dyDescent="0.25">
      <c r="A20" t="s">
        <v>18</v>
      </c>
      <c r="B20">
        <v>20</v>
      </c>
      <c r="C20" t="s">
        <v>106</v>
      </c>
      <c r="D20" s="15" t="str">
        <f t="shared" si="2"/>
        <v>A+20</v>
      </c>
      <c r="E20" s="2">
        <f>VLOOKUP(D20,Guts!$A$1:$C$46,2,FALSE)</f>
        <v>0.21</v>
      </c>
      <c r="F20" s="3">
        <f>VLOOKUP(D20,Guts!$A$1:$C$46,3,FALSE)</f>
        <v>0.69</v>
      </c>
      <c r="G20">
        <v>19</v>
      </c>
      <c r="H20" t="s">
        <v>54</v>
      </c>
      <c r="I20" s="15" t="str">
        <f t="shared" si="3"/>
        <v>A19</v>
      </c>
      <c r="J20" s="2">
        <f>VLOOKUP(I20,Guts!$A$1:$C$46,2,FALSE)</f>
        <v>0.2</v>
      </c>
      <c r="K20" s="3">
        <f>VLOOKUP(I20,Guts!$A$1:$C$46,3,FALSE)</f>
        <v>0.67</v>
      </c>
      <c r="L20">
        <v>18</v>
      </c>
      <c r="M20" t="s">
        <v>55</v>
      </c>
      <c r="N20" s="15" t="str">
        <f t="shared" si="4"/>
        <v>R18</v>
      </c>
      <c r="O20" s="2">
        <f>VLOOKUP(N20,Guts!$A$1:$C$46,2,FALSE)</f>
        <v>0.12</v>
      </c>
      <c r="P20" s="3">
        <f>VLOOKUP(N20,Guts!$A$1:$C$46,3,FALSE)</f>
        <v>0.71</v>
      </c>
      <c r="S20" s="15" t="str">
        <f t="shared" si="0"/>
        <v/>
      </c>
      <c r="T20" s="2" t="e">
        <f>VLOOKUP(S20,Guts!$A$1:$C$46,2,FALSE)</f>
        <v>#N/A</v>
      </c>
      <c r="U20" s="3" t="e">
        <f>VLOOKUP(S20,Guts!$A$1:$C$46,3,FALSE)</f>
        <v>#N/A</v>
      </c>
      <c r="X20" s="15" t="str">
        <f t="shared" si="5"/>
        <v/>
      </c>
      <c r="Y20" s="2" t="e">
        <f>VLOOKUP(X20,Guts!$A$1:$C$46,2,FALSE)</f>
        <v>#N/A</v>
      </c>
      <c r="Z20" s="3" t="e">
        <f>VLOOKUP(X20,Guts!$A$1:$C$46,3,FALSE)</f>
        <v>#N/A</v>
      </c>
      <c r="AA20" s="15">
        <f t="shared" si="6"/>
        <v>0.21</v>
      </c>
      <c r="AB20" s="15">
        <f t="shared" si="7"/>
        <v>0.2</v>
      </c>
      <c r="AC20" s="15">
        <f t="shared" si="8"/>
        <v>0.12</v>
      </c>
      <c r="AD20" s="15">
        <f t="shared" si="9"/>
        <v>10</v>
      </c>
      <c r="AE20" s="15">
        <f t="shared" si="10"/>
        <v>10</v>
      </c>
      <c r="AF20" s="15">
        <f t="shared" si="11"/>
        <v>20.53</v>
      </c>
      <c r="AG20" s="15">
        <f t="shared" si="12"/>
        <v>3</v>
      </c>
      <c r="AH20" s="2">
        <f>IF(AG20=0, "No Info",IF(AG20=1,Guts!$F$3*Age!E20,IF(AG20=2,Guts!$I$3*Age!E20+Guts!$I$4*Age!J20,IF(AG20=3,Guts!$L$3*Age!E20+Guts!$L$4*Age!J20+Guts!$L$5*Age!O20,IF(AG20=4,Guts!$O$3*Age!E20+Guts!$O$4*Age!J20+Guts!$O$5*Age!O20+Guts!$O$6*Age!T20,IF(AG20=5,Guts!$R$3*Age!E20+Guts!$R$4*Age!J20+Guts!$R$5*Age!O20+Guts!$R$6*Age!T20+Guts!$R$7*Age!Y20,"fail"))))))</f>
        <v>0.18899999999999997</v>
      </c>
      <c r="AI20" s="15">
        <f t="shared" si="13"/>
        <v>0.69</v>
      </c>
      <c r="AJ20" s="15">
        <f t="shared" si="14"/>
        <v>0.67</v>
      </c>
      <c r="AK20" s="15">
        <f t="shared" si="15"/>
        <v>0.71</v>
      </c>
      <c r="AL20" s="15">
        <f t="shared" si="16"/>
        <v>10</v>
      </c>
      <c r="AM20" s="15">
        <f t="shared" si="17"/>
        <v>10</v>
      </c>
      <c r="AN20" s="15">
        <f t="shared" si="18"/>
        <v>22.07</v>
      </c>
      <c r="AO20" s="15">
        <f t="shared" si="19"/>
        <v>3</v>
      </c>
      <c r="AP20" s="3">
        <f>IFERROR(1-IF(AO20=0,"No Info",IF(AO20=1,Guts!$F$3*Age!F20,IF(AO20=2,Guts!$I$3*Age!F20+Guts!$I$4*Age!K20,IF(AO20=3,Guts!$L$3*Age!F20+Guts!$L$4*Age!K20+Guts!$L$5*Age!P20,IF(AO20=4,Guts!$O$3*Age!F20+Guts!$O$4*Age!K20+Guts!$O$5*Age!P20+Guts!$O$6*Age!U20,IF(AO20=5,Guts!$R$3*Age!F20+Guts!$R$4*Age!K20+Guts!$R$5*Age!P20+Guts!$R$6*Age!U20+Guts!$R$7*Age!Z20,"fail")))))),"No Info")</f>
        <v>0.31199999999999994</v>
      </c>
      <c r="AQ20" s="14">
        <f t="shared" si="20"/>
        <v>-6.6692330735387356E-2</v>
      </c>
      <c r="AR20" s="14">
        <f t="shared" si="21"/>
        <v>1.6105491259416262E-3</v>
      </c>
    </row>
    <row r="21" spans="1:44" x14ac:dyDescent="0.25">
      <c r="A21" t="s">
        <v>19</v>
      </c>
      <c r="B21">
        <v>20</v>
      </c>
      <c r="C21" t="s">
        <v>54</v>
      </c>
      <c r="D21" s="15" t="str">
        <f t="shared" si="2"/>
        <v>A20</v>
      </c>
      <c r="E21" s="2">
        <f>VLOOKUP(D21,Guts!$A$1:$C$46,2,FALSE)</f>
        <v>0.19</v>
      </c>
      <c r="F21" s="3">
        <f>VLOOKUP(D21,Guts!$A$1:$C$46,3,FALSE)</f>
        <v>0.68</v>
      </c>
      <c r="G21">
        <v>19</v>
      </c>
      <c r="H21" t="s">
        <v>55</v>
      </c>
      <c r="I21" s="15" t="str">
        <f t="shared" si="3"/>
        <v>R19</v>
      </c>
      <c r="J21" s="2">
        <f>VLOOKUP(I21,Guts!$A$1:$C$46,2,FALSE)</f>
        <v>0.22</v>
      </c>
      <c r="K21" s="3">
        <f>VLOOKUP(I21,Guts!$A$1:$C$46,3,FALSE)</f>
        <v>0.7</v>
      </c>
      <c r="L21">
        <v>18</v>
      </c>
      <c r="M21" t="s">
        <v>55</v>
      </c>
      <c r="N21" s="15" t="str">
        <f t="shared" si="4"/>
        <v>R18</v>
      </c>
      <c r="O21" s="2">
        <f>VLOOKUP(N21,Guts!$A$1:$C$46,2,FALSE)</f>
        <v>0.12</v>
      </c>
      <c r="P21" s="3">
        <f>VLOOKUP(N21,Guts!$A$1:$C$46,3,FALSE)</f>
        <v>0.71</v>
      </c>
      <c r="S21" s="15" t="str">
        <f t="shared" si="0"/>
        <v/>
      </c>
      <c r="T21" s="2" t="e">
        <f>VLOOKUP(S21,Guts!$A$1:$C$46,2,FALSE)</f>
        <v>#N/A</v>
      </c>
      <c r="U21" s="3" t="e">
        <f>VLOOKUP(S21,Guts!$A$1:$C$46,3,FALSE)</f>
        <v>#N/A</v>
      </c>
      <c r="X21" s="15" t="str">
        <f t="shared" si="5"/>
        <v/>
      </c>
      <c r="Y21" s="2" t="e">
        <f>VLOOKUP(X21,Guts!$A$1:$C$46,2,FALSE)</f>
        <v>#N/A</v>
      </c>
      <c r="Z21" s="3" t="e">
        <f>VLOOKUP(X21,Guts!$A$1:$C$46,3,FALSE)</f>
        <v>#N/A</v>
      </c>
      <c r="AA21" s="15">
        <f t="shared" si="6"/>
        <v>0.19</v>
      </c>
      <c r="AB21" s="15">
        <f t="shared" si="7"/>
        <v>0.22</v>
      </c>
      <c r="AC21" s="15">
        <f t="shared" si="8"/>
        <v>0.12</v>
      </c>
      <c r="AD21" s="15">
        <f t="shared" si="9"/>
        <v>10</v>
      </c>
      <c r="AE21" s="15">
        <f t="shared" si="10"/>
        <v>10</v>
      </c>
      <c r="AF21" s="15">
        <f t="shared" si="11"/>
        <v>20.53</v>
      </c>
      <c r="AG21" s="15">
        <f t="shared" si="12"/>
        <v>3</v>
      </c>
      <c r="AH21" s="2">
        <f>IF(AG21=0, "No Info",IF(AG21=1,Guts!$F$3*Age!E21,IF(AG21=2,Guts!$I$3*Age!E21+Guts!$I$4*Age!J21,IF(AG21=3,Guts!$L$3*Age!E21+Guts!$L$4*Age!J21+Guts!$L$5*Age!O21,IF(AG21=4,Guts!$O$3*Age!E21+Guts!$O$4*Age!J21+Guts!$O$5*Age!O21+Guts!$O$6*Age!T21,IF(AG21=5,Guts!$R$3*Age!E21+Guts!$R$4*Age!J21+Guts!$R$5*Age!O21+Guts!$R$6*Age!T21+Guts!$R$7*Age!Y21,"fail"))))))</f>
        <v>0.185</v>
      </c>
      <c r="AI21" s="15">
        <f t="shared" si="13"/>
        <v>0.68</v>
      </c>
      <c r="AJ21" s="15">
        <f t="shared" si="14"/>
        <v>0.7</v>
      </c>
      <c r="AK21" s="15">
        <f t="shared" si="15"/>
        <v>0.71</v>
      </c>
      <c r="AL21" s="15">
        <f t="shared" si="16"/>
        <v>10</v>
      </c>
      <c r="AM21" s="15">
        <f t="shared" si="17"/>
        <v>10</v>
      </c>
      <c r="AN21" s="15">
        <f t="shared" si="18"/>
        <v>22.09</v>
      </c>
      <c r="AO21" s="15">
        <f t="shared" si="19"/>
        <v>3</v>
      </c>
      <c r="AP21" s="3">
        <f>IFERROR(1-IF(AO21=0,"No Info",IF(AO21=1,Guts!$F$3*Age!F21,IF(AO21=2,Guts!$I$3*Age!F21+Guts!$I$4*Age!K21,IF(AO21=3,Guts!$L$3*Age!F21+Guts!$L$4*Age!K21+Guts!$L$5*Age!P21,IF(AO21=4,Guts!$O$3*Age!F21+Guts!$O$4*Age!K21+Guts!$O$5*Age!P21+Guts!$O$6*Age!U21,IF(AO21=5,Guts!$R$3*Age!F21+Guts!$R$4*Age!K21+Guts!$R$5*Age!P21+Guts!$R$6*Age!U21+Guts!$R$7*Age!Z21,"fail")))))),"No Info")</f>
        <v>0.30799999999999994</v>
      </c>
      <c r="AQ21" s="14">
        <f t="shared" si="20"/>
        <v>-0.1131295010138058</v>
      </c>
      <c r="AR21" s="14">
        <f t="shared" si="21"/>
        <v>-2.6854970309312557E-2</v>
      </c>
    </row>
    <row r="22" spans="1:44" x14ac:dyDescent="0.25">
      <c r="A22" t="s">
        <v>20</v>
      </c>
      <c r="B22">
        <v>17</v>
      </c>
      <c r="C22" t="s">
        <v>55</v>
      </c>
      <c r="D22" s="15" t="str">
        <f t="shared" si="2"/>
        <v>R17</v>
      </c>
      <c r="E22" s="2">
        <f>VLOOKUP(D22,Guts!$A$1:$C$46,2,FALSE)</f>
        <v>0.33</v>
      </c>
      <c r="F22" s="3">
        <f>VLOOKUP(D22,Guts!$A$1:$C$46,3,FALSE)</f>
        <v>0.42</v>
      </c>
      <c r="I22" s="15" t="str">
        <f t="shared" si="3"/>
        <v/>
      </c>
      <c r="J22" s="2" t="e">
        <f>VLOOKUP(I22,Guts!$A$1:$C$46,2,FALSE)</f>
        <v>#N/A</v>
      </c>
      <c r="K22" s="3" t="e">
        <f>VLOOKUP(I22,Guts!$A$1:$C$46,3,FALSE)</f>
        <v>#N/A</v>
      </c>
      <c r="N22" s="15" t="str">
        <f t="shared" si="4"/>
        <v/>
      </c>
      <c r="O22" s="2" t="e">
        <f>VLOOKUP(N22,Guts!$A$1:$C$46,2,FALSE)</f>
        <v>#N/A</v>
      </c>
      <c r="P22" s="3" t="e">
        <f>VLOOKUP(N22,Guts!$A$1:$C$46,3,FALSE)</f>
        <v>#N/A</v>
      </c>
      <c r="S22" s="15" t="str">
        <f t="shared" si="0"/>
        <v/>
      </c>
      <c r="T22" s="2" t="e">
        <f>VLOOKUP(S22,Guts!$A$1:$C$46,2,FALSE)</f>
        <v>#N/A</v>
      </c>
      <c r="U22" s="3" t="e">
        <f>VLOOKUP(S22,Guts!$A$1:$C$46,3,FALSE)</f>
        <v>#N/A</v>
      </c>
      <c r="X22" s="15" t="str">
        <f t="shared" si="5"/>
        <v/>
      </c>
      <c r="Y22" s="2" t="e">
        <f>VLOOKUP(X22,Guts!$A$1:$C$46,2,FALSE)</f>
        <v>#N/A</v>
      </c>
      <c r="Z22" s="3" t="e">
        <f>VLOOKUP(X22,Guts!$A$1:$C$46,3,FALSE)</f>
        <v>#N/A</v>
      </c>
      <c r="AA22" s="15">
        <f t="shared" si="6"/>
        <v>0.33</v>
      </c>
      <c r="AB22" s="15">
        <f t="shared" si="7"/>
        <v>10</v>
      </c>
      <c r="AC22" s="15">
        <f t="shared" si="8"/>
        <v>10</v>
      </c>
      <c r="AD22" s="15">
        <f t="shared" si="9"/>
        <v>10</v>
      </c>
      <c r="AE22" s="15">
        <f t="shared" si="10"/>
        <v>10</v>
      </c>
      <c r="AF22" s="15">
        <f t="shared" si="11"/>
        <v>40.33</v>
      </c>
      <c r="AG22" s="15">
        <f t="shared" si="12"/>
        <v>1</v>
      </c>
      <c r="AH22" s="2">
        <f>IF(AG22=0, "No Info",IF(AG22=1,Guts!$F$3*Age!E22,IF(AG22=2,Guts!$I$3*Age!E22+Guts!$I$4*Age!J22,IF(AG22=3,Guts!$L$3*Age!E22+Guts!$L$4*Age!J22+Guts!$L$5*Age!O22,IF(AG22=4,Guts!$O$3*Age!E22+Guts!$O$4*Age!J22+Guts!$O$5*Age!O22+Guts!$O$6*Age!T22,IF(AG22=5,Guts!$R$3*Age!E22+Guts!$R$4*Age!J22+Guts!$R$5*Age!O22+Guts!$R$6*Age!T22+Guts!$R$7*Age!Y22,"fail"))))))</f>
        <v>0.33</v>
      </c>
      <c r="AI22" s="15">
        <f t="shared" si="13"/>
        <v>0.42</v>
      </c>
      <c r="AJ22" s="15">
        <f t="shared" si="14"/>
        <v>10</v>
      </c>
      <c r="AK22" s="15">
        <f t="shared" si="15"/>
        <v>10</v>
      </c>
      <c r="AL22" s="15">
        <f t="shared" si="16"/>
        <v>10</v>
      </c>
      <c r="AM22" s="15">
        <f t="shared" si="17"/>
        <v>10</v>
      </c>
      <c r="AN22" s="15">
        <f t="shared" si="18"/>
        <v>40.42</v>
      </c>
      <c r="AO22" s="15">
        <f t="shared" si="19"/>
        <v>1</v>
      </c>
      <c r="AP22" s="3">
        <f>IFERROR(1-IF(AO22=0,"No Info",IF(AO22=1,Guts!$F$3*Age!F22,IF(AO22=2,Guts!$I$3*Age!F22+Guts!$I$4*Age!K22,IF(AO22=3,Guts!$L$3*Age!F22+Guts!$L$4*Age!K22+Guts!$L$5*Age!P22,IF(AO22=4,Guts!$O$3*Age!F22+Guts!$O$4*Age!K22+Guts!$O$5*Age!P22+Guts!$O$6*Age!U22,IF(AO22=5,Guts!$R$3*Age!F22+Guts!$R$4*Age!K22+Guts!$R$5*Age!P22+Guts!$R$6*Age!U22+Guts!$R$7*Age!Z22,"fail")))))),"No Info")</f>
        <v>0.58000000000000007</v>
      </c>
      <c r="AQ22" s="14">
        <f t="shared" si="20"/>
        <v>1.5702179215788732</v>
      </c>
      <c r="AR22" s="14">
        <f t="shared" si="21"/>
        <v>1.9088003512879712</v>
      </c>
    </row>
    <row r="23" spans="1:44" x14ac:dyDescent="0.25">
      <c r="A23" t="s">
        <v>21</v>
      </c>
      <c r="D23" s="15" t="str">
        <f t="shared" si="2"/>
        <v/>
      </c>
      <c r="E23" s="2" t="e">
        <f>VLOOKUP(D23,Guts!$A$1:$C$46,2,FALSE)</f>
        <v>#N/A</v>
      </c>
      <c r="F23" s="3" t="e">
        <f>VLOOKUP(D23,Guts!$A$1:$C$46,3,FALSE)</f>
        <v>#N/A</v>
      </c>
      <c r="I23" s="15" t="str">
        <f t="shared" si="3"/>
        <v/>
      </c>
      <c r="J23" s="2" t="e">
        <f>VLOOKUP(I23,Guts!$A$1:$C$46,2,FALSE)</f>
        <v>#N/A</v>
      </c>
      <c r="K23" s="3" t="e">
        <f>VLOOKUP(I23,Guts!$A$1:$C$46,3,FALSE)</f>
        <v>#N/A</v>
      </c>
      <c r="N23" s="15" t="str">
        <f t="shared" si="4"/>
        <v/>
      </c>
      <c r="O23" s="2" t="e">
        <f>VLOOKUP(N23,Guts!$A$1:$C$46,2,FALSE)</f>
        <v>#N/A</v>
      </c>
      <c r="P23" s="3" t="e">
        <f>VLOOKUP(N23,Guts!$A$1:$C$46,3,FALSE)</f>
        <v>#N/A</v>
      </c>
      <c r="S23" s="15" t="str">
        <f t="shared" si="0"/>
        <v/>
      </c>
      <c r="T23" s="2" t="e">
        <f>VLOOKUP(S23,Guts!$A$1:$C$46,2,FALSE)</f>
        <v>#N/A</v>
      </c>
      <c r="U23" s="3" t="e">
        <f>VLOOKUP(S23,Guts!$A$1:$C$46,3,FALSE)</f>
        <v>#N/A</v>
      </c>
      <c r="X23" s="15" t="str">
        <f t="shared" si="5"/>
        <v/>
      </c>
      <c r="Y23" s="2" t="e">
        <f>VLOOKUP(X23,Guts!$A$1:$C$46,2,FALSE)</f>
        <v>#N/A</v>
      </c>
      <c r="Z23" s="3" t="e">
        <f>VLOOKUP(X23,Guts!$A$1:$C$46,3,FALSE)</f>
        <v>#N/A</v>
      </c>
      <c r="AA23" s="15">
        <f t="shared" si="6"/>
        <v>10</v>
      </c>
      <c r="AB23" s="15">
        <f t="shared" si="7"/>
        <v>10</v>
      </c>
      <c r="AC23" s="15">
        <f t="shared" si="8"/>
        <v>10</v>
      </c>
      <c r="AD23" s="15">
        <f t="shared" si="9"/>
        <v>10</v>
      </c>
      <c r="AE23" s="15">
        <f t="shared" si="10"/>
        <v>10</v>
      </c>
      <c r="AF23" s="15">
        <f t="shared" si="11"/>
        <v>50</v>
      </c>
      <c r="AG23" s="15">
        <f t="shared" si="12"/>
        <v>0</v>
      </c>
      <c r="AH23" s="2" t="str">
        <f>IF(AG23=0, "No Info",IF(AG23=1,Guts!$F$3*Age!E23,IF(AG23=2,Guts!$I$3*Age!E23+Guts!$I$4*Age!J23,IF(AG23=3,Guts!$L$3*Age!E23+Guts!$L$4*Age!J23+Guts!$L$5*Age!O23,IF(AG23=4,Guts!$O$3*Age!E23+Guts!$O$4*Age!J23+Guts!$O$5*Age!O23+Guts!$O$6*Age!T23,IF(AG23=5,Guts!$R$3*Age!E23+Guts!$R$4*Age!J23+Guts!$R$5*Age!O23+Guts!$R$6*Age!T23+Guts!$R$7*Age!Y23,"fail"))))))</f>
        <v>No Info</v>
      </c>
      <c r="AI23" s="15">
        <f t="shared" si="13"/>
        <v>10</v>
      </c>
      <c r="AJ23" s="15">
        <f t="shared" si="14"/>
        <v>10</v>
      </c>
      <c r="AK23" s="15">
        <f t="shared" si="15"/>
        <v>10</v>
      </c>
      <c r="AL23" s="15">
        <f t="shared" si="16"/>
        <v>10</v>
      </c>
      <c r="AM23" s="15">
        <f t="shared" si="17"/>
        <v>10</v>
      </c>
      <c r="AN23" s="15">
        <f t="shared" si="18"/>
        <v>50</v>
      </c>
      <c r="AO23" s="15">
        <f t="shared" si="19"/>
        <v>0</v>
      </c>
      <c r="AP23" s="3" t="str">
        <f>IFERROR(1-IF(AO23=0,"No Info",IF(AO23=1,Guts!$F$3*Age!F23,IF(AO23=2,Guts!$I$3*Age!F23+Guts!$I$4*Age!K23,IF(AO23=3,Guts!$L$3*Age!F23+Guts!$L$4*Age!K23+Guts!$L$5*Age!P23,IF(AO23=4,Guts!$O$3*Age!F23+Guts!$O$4*Age!K23+Guts!$O$5*Age!P23+Guts!$O$6*Age!U23,IF(AO23=5,Guts!$R$3*Age!F23+Guts!$R$4*Age!K23+Guts!$R$5*Age!P23+Guts!$R$6*Age!U23+Guts!$R$7*Age!Z23,"fail")))))),"No Info")</f>
        <v>No Info</v>
      </c>
      <c r="AQ23" s="14">
        <f t="shared" si="20"/>
        <v>0</v>
      </c>
      <c r="AR23" s="14">
        <f t="shared" si="21"/>
        <v>0</v>
      </c>
    </row>
    <row r="24" spans="1:44" x14ac:dyDescent="0.25">
      <c r="A24" t="s">
        <v>22</v>
      </c>
      <c r="D24" s="15" t="str">
        <f t="shared" si="2"/>
        <v/>
      </c>
      <c r="E24" s="2" t="e">
        <f>VLOOKUP(D24,Guts!$A$1:$C$46,2,FALSE)</f>
        <v>#N/A</v>
      </c>
      <c r="F24" s="3" t="e">
        <f>VLOOKUP(D24,Guts!$A$1:$C$46,3,FALSE)</f>
        <v>#N/A</v>
      </c>
      <c r="I24" s="15" t="str">
        <f t="shared" si="3"/>
        <v/>
      </c>
      <c r="J24" s="2" t="e">
        <f>VLOOKUP(I24,Guts!$A$1:$C$46,2,FALSE)</f>
        <v>#N/A</v>
      </c>
      <c r="K24" s="3" t="e">
        <f>VLOOKUP(I24,Guts!$A$1:$C$46,3,FALSE)</f>
        <v>#N/A</v>
      </c>
      <c r="N24" s="15" t="str">
        <f t="shared" si="4"/>
        <v/>
      </c>
      <c r="O24" s="2" t="e">
        <f>VLOOKUP(N24,Guts!$A$1:$C$46,2,FALSE)</f>
        <v>#N/A</v>
      </c>
      <c r="P24" s="3" t="e">
        <f>VLOOKUP(N24,Guts!$A$1:$C$46,3,FALSE)</f>
        <v>#N/A</v>
      </c>
      <c r="S24" s="15" t="str">
        <f t="shared" si="0"/>
        <v/>
      </c>
      <c r="T24" s="2" t="e">
        <f>VLOOKUP(S24,Guts!$A$1:$C$46,2,FALSE)</f>
        <v>#N/A</v>
      </c>
      <c r="U24" s="3" t="e">
        <f>VLOOKUP(S24,Guts!$A$1:$C$46,3,FALSE)</f>
        <v>#N/A</v>
      </c>
      <c r="X24" s="15" t="str">
        <f t="shared" si="5"/>
        <v/>
      </c>
      <c r="Y24" s="2" t="e">
        <f>VLOOKUP(X24,Guts!$A$1:$C$46,2,FALSE)</f>
        <v>#N/A</v>
      </c>
      <c r="Z24" s="3" t="e">
        <f>VLOOKUP(X24,Guts!$A$1:$C$46,3,FALSE)</f>
        <v>#N/A</v>
      </c>
      <c r="AA24" s="15">
        <f t="shared" si="6"/>
        <v>10</v>
      </c>
      <c r="AB24" s="15">
        <f t="shared" si="7"/>
        <v>10</v>
      </c>
      <c r="AC24" s="15">
        <f t="shared" si="8"/>
        <v>10</v>
      </c>
      <c r="AD24" s="15">
        <f t="shared" si="9"/>
        <v>10</v>
      </c>
      <c r="AE24" s="15">
        <f t="shared" si="10"/>
        <v>10</v>
      </c>
      <c r="AF24" s="15">
        <f t="shared" si="11"/>
        <v>50</v>
      </c>
      <c r="AG24" s="15">
        <f t="shared" si="12"/>
        <v>0</v>
      </c>
      <c r="AH24" s="2" t="str">
        <f>IF(AG24=0, "No Info",IF(AG24=1,Guts!$F$3*Age!E24,IF(AG24=2,Guts!$I$3*Age!E24+Guts!$I$4*Age!J24,IF(AG24=3,Guts!$L$3*Age!E24+Guts!$L$4*Age!J24+Guts!$L$5*Age!O24,IF(AG24=4,Guts!$O$3*Age!E24+Guts!$O$4*Age!J24+Guts!$O$5*Age!O24+Guts!$O$6*Age!T24,IF(AG24=5,Guts!$R$3*Age!E24+Guts!$R$4*Age!J24+Guts!$R$5*Age!O24+Guts!$R$6*Age!T24+Guts!$R$7*Age!Y24,"fail"))))))</f>
        <v>No Info</v>
      </c>
      <c r="AI24" s="15">
        <f t="shared" si="13"/>
        <v>10</v>
      </c>
      <c r="AJ24" s="15">
        <f t="shared" si="14"/>
        <v>10</v>
      </c>
      <c r="AK24" s="15">
        <f t="shared" si="15"/>
        <v>10</v>
      </c>
      <c r="AL24" s="15">
        <f t="shared" si="16"/>
        <v>10</v>
      </c>
      <c r="AM24" s="15">
        <f t="shared" si="17"/>
        <v>10</v>
      </c>
      <c r="AN24" s="15">
        <f t="shared" si="18"/>
        <v>50</v>
      </c>
      <c r="AO24" s="15">
        <f t="shared" si="19"/>
        <v>0</v>
      </c>
      <c r="AP24" s="3" t="str">
        <f>IFERROR(1-IF(AO24=0,"No Info",IF(AO24=1,Guts!$F$3*Age!F24,IF(AO24=2,Guts!$I$3*Age!F24+Guts!$I$4*Age!K24,IF(AO24=3,Guts!$L$3*Age!F24+Guts!$L$4*Age!K24+Guts!$L$5*Age!P24,IF(AO24=4,Guts!$O$3*Age!F24+Guts!$O$4*Age!K24+Guts!$O$5*Age!P24+Guts!$O$6*Age!U24,IF(AO24=5,Guts!$R$3*Age!F24+Guts!$R$4*Age!K24+Guts!$R$5*Age!P24+Guts!$R$6*Age!U24+Guts!$R$7*Age!Z24,"fail")))))),"No Info")</f>
        <v>No Info</v>
      </c>
      <c r="AQ24" s="14">
        <f t="shared" si="20"/>
        <v>0</v>
      </c>
      <c r="AR24" s="14">
        <f t="shared" si="21"/>
        <v>0</v>
      </c>
    </row>
    <row r="25" spans="1:44" x14ac:dyDescent="0.25">
      <c r="A25" t="s">
        <v>23</v>
      </c>
      <c r="B25">
        <v>23</v>
      </c>
      <c r="C25" t="s">
        <v>105</v>
      </c>
      <c r="D25" s="15" t="str">
        <f t="shared" si="2"/>
        <v>AA23</v>
      </c>
      <c r="E25" s="2">
        <f>VLOOKUP(D25,Guts!$A$1:$C$46,2,FALSE)</f>
        <v>0.14000000000000001</v>
      </c>
      <c r="F25" s="3">
        <f>VLOOKUP(D25,Guts!$A$1:$C$46,3,FALSE)</f>
        <v>0.79</v>
      </c>
      <c r="G25">
        <v>22</v>
      </c>
      <c r="H25" t="s">
        <v>106</v>
      </c>
      <c r="I25" s="15" t="str">
        <f t="shared" si="3"/>
        <v>A+22</v>
      </c>
      <c r="J25" s="2">
        <f>VLOOKUP(I25,Guts!$A$1:$C$46,2,FALSE)</f>
        <v>0.19</v>
      </c>
      <c r="K25" s="3">
        <f>VLOOKUP(I25,Guts!$A$1:$C$46,3,FALSE)</f>
        <v>0.73</v>
      </c>
      <c r="L25">
        <v>21</v>
      </c>
      <c r="M25" t="s">
        <v>54</v>
      </c>
      <c r="N25" s="15" t="str">
        <f t="shared" si="4"/>
        <v>A21</v>
      </c>
      <c r="O25" s="2">
        <f>VLOOKUP(N25,Guts!$A$1:$C$46,2,FALSE)</f>
        <v>0.26</v>
      </c>
      <c r="P25" s="3">
        <f>VLOOKUP(N25,Guts!$A$1:$C$46,3,FALSE)</f>
        <v>0.66</v>
      </c>
      <c r="Q25">
        <v>20</v>
      </c>
      <c r="R25" t="s">
        <v>55</v>
      </c>
      <c r="S25" s="15" t="str">
        <f t="shared" si="0"/>
        <v>R20</v>
      </c>
      <c r="T25" s="2">
        <f>VLOOKUP(S25,Guts!$A$1:$C$46,2,FALSE)</f>
        <v>0.25</v>
      </c>
      <c r="U25" s="3">
        <f>VLOOKUP(S25,Guts!$A$1:$C$46,3,FALSE)</f>
        <v>0.5</v>
      </c>
      <c r="X25" s="15" t="str">
        <f t="shared" si="5"/>
        <v/>
      </c>
      <c r="Y25" s="2" t="e">
        <f>VLOOKUP(X25,Guts!$A$1:$C$46,2,FALSE)</f>
        <v>#N/A</v>
      </c>
      <c r="Z25" s="3" t="e">
        <f>VLOOKUP(X25,Guts!$A$1:$C$46,3,FALSE)</f>
        <v>#N/A</v>
      </c>
      <c r="AA25" s="15">
        <f t="shared" si="6"/>
        <v>0.14000000000000001</v>
      </c>
      <c r="AB25" s="15">
        <f t="shared" si="7"/>
        <v>0.19</v>
      </c>
      <c r="AC25" s="15">
        <f t="shared" si="8"/>
        <v>0.26</v>
      </c>
      <c r="AD25" s="15">
        <f t="shared" si="9"/>
        <v>0.25</v>
      </c>
      <c r="AE25" s="15">
        <f t="shared" si="10"/>
        <v>10</v>
      </c>
      <c r="AF25" s="15">
        <f t="shared" si="11"/>
        <v>10.84</v>
      </c>
      <c r="AG25" s="15">
        <f t="shared" si="12"/>
        <v>4</v>
      </c>
      <c r="AH25" s="2">
        <f>IF(AG25=0, "No Info",IF(AG25=1,Guts!$F$3*Age!E25,IF(AG25=2,Guts!$I$3*Age!E25+Guts!$I$4*Age!J25,IF(AG25=3,Guts!$L$3*Age!E25+Guts!$L$4*Age!J25+Guts!$L$5*Age!O25,IF(AG25=4,Guts!$O$3*Age!E25+Guts!$O$4*Age!J25+Guts!$O$5*Age!O25+Guts!$O$6*Age!T25,IF(AG25=5,Guts!$R$3*Age!E25+Guts!$R$4*Age!J25+Guts!$R$5*Age!O25+Guts!$R$6*Age!T25+Guts!$R$7*Age!Y25,"fail"))))))</f>
        <v>0.17850000000000002</v>
      </c>
      <c r="AI25" s="15">
        <f t="shared" si="13"/>
        <v>0.79</v>
      </c>
      <c r="AJ25" s="15">
        <f t="shared" si="14"/>
        <v>0.73</v>
      </c>
      <c r="AK25" s="15">
        <f t="shared" si="15"/>
        <v>0.66</v>
      </c>
      <c r="AL25" s="15">
        <f t="shared" si="16"/>
        <v>0.5</v>
      </c>
      <c r="AM25" s="15">
        <f t="shared" si="17"/>
        <v>10</v>
      </c>
      <c r="AN25" s="15">
        <f t="shared" si="18"/>
        <v>12.68</v>
      </c>
      <c r="AO25" s="15">
        <f t="shared" si="19"/>
        <v>4</v>
      </c>
      <c r="AP25" s="3">
        <f>IFERROR(1-IF(AO25=0,"No Info",IF(AO25=1,Guts!$F$3*Age!F25,IF(AO25=2,Guts!$I$3*Age!F25+Guts!$I$4*Age!K25,IF(AO25=3,Guts!$L$3*Age!F25+Guts!$L$4*Age!K25+Guts!$L$5*Age!P25,IF(AO25=4,Guts!$O$3*Age!F25+Guts!$O$4*Age!K25+Guts!$O$5*Age!P25+Guts!$O$6*Age!U25,IF(AO25=5,Guts!$R$3*Age!F25+Guts!$R$4*Age!K25+Guts!$R$5*Age!P25+Guts!$R$6*Age!U25+Guts!$R$7*Age!Z25,"fail")))))),"No Info")</f>
        <v>0.26200000000000001</v>
      </c>
      <c r="AQ25" s="14">
        <f t="shared" si="20"/>
        <v>-0.18858990271623596</v>
      </c>
      <c r="AR25" s="14">
        <f t="shared" si="21"/>
        <v>-0.35420844381473487</v>
      </c>
    </row>
    <row r="26" spans="1:44" x14ac:dyDescent="0.25">
      <c r="A26" t="s">
        <v>24</v>
      </c>
      <c r="B26">
        <v>23</v>
      </c>
      <c r="C26" t="s">
        <v>105</v>
      </c>
      <c r="D26" s="15" t="str">
        <f t="shared" si="2"/>
        <v>AA23</v>
      </c>
      <c r="E26" s="2">
        <f>VLOOKUP(D26,Guts!$A$1:$C$46,2,FALSE)</f>
        <v>0.14000000000000001</v>
      </c>
      <c r="F26" s="3">
        <f>VLOOKUP(D26,Guts!$A$1:$C$46,3,FALSE)</f>
        <v>0.79</v>
      </c>
      <c r="G26">
        <v>22</v>
      </c>
      <c r="H26" t="s">
        <v>106</v>
      </c>
      <c r="I26" s="15" t="str">
        <f t="shared" si="3"/>
        <v>A+22</v>
      </c>
      <c r="J26" s="2">
        <f>VLOOKUP(I26,Guts!$A$1:$C$46,2,FALSE)</f>
        <v>0.19</v>
      </c>
      <c r="K26" s="3">
        <f>VLOOKUP(I26,Guts!$A$1:$C$46,3,FALSE)</f>
        <v>0.73</v>
      </c>
      <c r="N26" s="15" t="str">
        <f t="shared" si="4"/>
        <v/>
      </c>
      <c r="O26" s="2" t="e">
        <f>VLOOKUP(N26,Guts!$A$1:$C$46,2,FALSE)</f>
        <v>#N/A</v>
      </c>
      <c r="P26" s="3" t="e">
        <f>VLOOKUP(N26,Guts!$A$1:$C$46,3,FALSE)</f>
        <v>#N/A</v>
      </c>
      <c r="S26" s="15" t="str">
        <f t="shared" si="0"/>
        <v/>
      </c>
      <c r="T26" s="2" t="e">
        <f>VLOOKUP(S26,Guts!$A$1:$C$46,2,FALSE)</f>
        <v>#N/A</v>
      </c>
      <c r="U26" s="3" t="e">
        <f>VLOOKUP(S26,Guts!$A$1:$C$46,3,FALSE)</f>
        <v>#N/A</v>
      </c>
      <c r="X26" s="15" t="str">
        <f t="shared" si="5"/>
        <v/>
      </c>
      <c r="Y26" s="2" t="e">
        <f>VLOOKUP(X26,Guts!$A$1:$C$46,2,FALSE)</f>
        <v>#N/A</v>
      </c>
      <c r="Z26" s="3" t="e">
        <f>VLOOKUP(X26,Guts!$A$1:$C$46,3,FALSE)</f>
        <v>#N/A</v>
      </c>
      <c r="AA26" s="15">
        <f t="shared" si="6"/>
        <v>0.14000000000000001</v>
      </c>
      <c r="AB26" s="15">
        <f t="shared" si="7"/>
        <v>0.19</v>
      </c>
      <c r="AC26" s="15">
        <f t="shared" si="8"/>
        <v>10</v>
      </c>
      <c r="AD26" s="15">
        <f t="shared" si="9"/>
        <v>10</v>
      </c>
      <c r="AE26" s="15">
        <f t="shared" si="10"/>
        <v>10</v>
      </c>
      <c r="AF26" s="15">
        <f t="shared" si="11"/>
        <v>30.33</v>
      </c>
      <c r="AG26" s="15">
        <f t="shared" si="12"/>
        <v>2</v>
      </c>
      <c r="AH26" s="2">
        <f>IF(AG26=0, "No Info",IF(AG26=1,Guts!$F$3*Age!E26,IF(AG26=2,Guts!$I$3*Age!E26+Guts!$I$4*Age!J26,IF(AG26=3,Guts!$L$3*Age!E26+Guts!$L$4*Age!J26+Guts!$L$5*Age!O26,IF(AG26=4,Guts!$O$3*Age!E26+Guts!$O$4*Age!J26+Guts!$O$5*Age!O26+Guts!$O$6*Age!T26,IF(AG26=5,Guts!$R$3*Age!E26+Guts!$R$4*Age!J26+Guts!$R$5*Age!O26+Guts!$R$6*Age!T26+Guts!$R$7*Age!Y26,"fail"))))))</f>
        <v>0.16000000000000003</v>
      </c>
      <c r="AI26" s="15">
        <f t="shared" si="13"/>
        <v>0.79</v>
      </c>
      <c r="AJ26" s="15">
        <f t="shared" si="14"/>
        <v>0.73</v>
      </c>
      <c r="AK26" s="15">
        <f t="shared" si="15"/>
        <v>10</v>
      </c>
      <c r="AL26" s="15">
        <f t="shared" si="16"/>
        <v>10</v>
      </c>
      <c r="AM26" s="15">
        <f t="shared" si="17"/>
        <v>10</v>
      </c>
      <c r="AN26" s="15">
        <f t="shared" si="18"/>
        <v>31.52</v>
      </c>
      <c r="AO26" s="15">
        <f t="shared" si="19"/>
        <v>2</v>
      </c>
      <c r="AP26" s="3">
        <f>IFERROR(1-IF(AO26=0,"No Info",IF(AO26=1,Guts!$F$3*Age!F26,IF(AO26=2,Guts!$I$3*Age!F26+Guts!$I$4*Age!K26,IF(AO26=3,Guts!$L$3*Age!F26+Guts!$L$4*Age!K26+Guts!$L$5*Age!P26,IF(AO26=4,Guts!$O$3*Age!F26+Guts!$O$4*Age!K26+Guts!$O$5*Age!P26+Guts!$O$6*Age!U26,IF(AO26=5,Guts!$R$3*Age!F26+Guts!$R$4*Age!K26+Guts!$R$5*Age!P26+Guts!$R$6*Age!U26+Guts!$R$7*Age!Z26,"fail")))))),"No Info")</f>
        <v>0.23399999999999999</v>
      </c>
      <c r="AQ26" s="14">
        <f t="shared" si="20"/>
        <v>-0.40336181525392245</v>
      </c>
      <c r="AR26" s="14">
        <f t="shared" si="21"/>
        <v>-0.55346707986151422</v>
      </c>
    </row>
    <row r="27" spans="1:44" x14ac:dyDescent="0.25">
      <c r="A27" t="s">
        <v>25</v>
      </c>
      <c r="B27">
        <v>17</v>
      </c>
      <c r="C27" t="s">
        <v>55</v>
      </c>
      <c r="D27" s="15" t="str">
        <f t="shared" si="2"/>
        <v>R17</v>
      </c>
      <c r="E27" s="2">
        <f>VLOOKUP(D27,Guts!$A$1:$C$46,2,FALSE)</f>
        <v>0.33</v>
      </c>
      <c r="F27" s="3">
        <f>VLOOKUP(D27,Guts!$A$1:$C$46,3,FALSE)</f>
        <v>0.42</v>
      </c>
      <c r="I27" s="15" t="str">
        <f t="shared" si="3"/>
        <v/>
      </c>
      <c r="J27" s="2" t="e">
        <f>VLOOKUP(I27,Guts!$A$1:$C$46,2,FALSE)</f>
        <v>#N/A</v>
      </c>
      <c r="K27" s="3" t="e">
        <f>VLOOKUP(I27,Guts!$A$1:$C$46,3,FALSE)</f>
        <v>#N/A</v>
      </c>
      <c r="N27" s="15" t="str">
        <f t="shared" si="4"/>
        <v/>
      </c>
      <c r="O27" s="2" t="e">
        <f>VLOOKUP(N27,Guts!$A$1:$C$46,2,FALSE)</f>
        <v>#N/A</v>
      </c>
      <c r="P27" s="3" t="e">
        <f>VLOOKUP(N27,Guts!$A$1:$C$46,3,FALSE)</f>
        <v>#N/A</v>
      </c>
      <c r="S27" s="15" t="str">
        <f t="shared" si="0"/>
        <v/>
      </c>
      <c r="T27" s="2" t="e">
        <f>VLOOKUP(S27,Guts!$A$1:$C$46,2,FALSE)</f>
        <v>#N/A</v>
      </c>
      <c r="U27" s="3" t="e">
        <f>VLOOKUP(S27,Guts!$A$1:$C$46,3,FALSE)</f>
        <v>#N/A</v>
      </c>
      <c r="X27" s="15" t="str">
        <f t="shared" si="5"/>
        <v/>
      </c>
      <c r="Y27" s="2" t="e">
        <f>VLOOKUP(X27,Guts!$A$1:$C$46,2,FALSE)</f>
        <v>#N/A</v>
      </c>
      <c r="Z27" s="3" t="e">
        <f>VLOOKUP(X27,Guts!$A$1:$C$46,3,FALSE)</f>
        <v>#N/A</v>
      </c>
      <c r="AA27" s="15">
        <f t="shared" si="6"/>
        <v>0.33</v>
      </c>
      <c r="AB27" s="15">
        <f t="shared" si="7"/>
        <v>10</v>
      </c>
      <c r="AC27" s="15">
        <f t="shared" si="8"/>
        <v>10</v>
      </c>
      <c r="AD27" s="15">
        <f t="shared" si="9"/>
        <v>10</v>
      </c>
      <c r="AE27" s="15">
        <f t="shared" si="10"/>
        <v>10</v>
      </c>
      <c r="AF27" s="15">
        <f t="shared" si="11"/>
        <v>40.33</v>
      </c>
      <c r="AG27" s="15">
        <f t="shared" si="12"/>
        <v>1</v>
      </c>
      <c r="AH27" s="2">
        <f>IF(AG27=0, "No Info",IF(AG27=1,Guts!$F$3*Age!E27,IF(AG27=2,Guts!$I$3*Age!E27+Guts!$I$4*Age!J27,IF(AG27=3,Guts!$L$3*Age!E27+Guts!$L$4*Age!J27+Guts!$L$5*Age!O27,IF(AG27=4,Guts!$O$3*Age!E27+Guts!$O$4*Age!J27+Guts!$O$5*Age!O27+Guts!$O$6*Age!T27,IF(AG27=5,Guts!$R$3*Age!E27+Guts!$R$4*Age!J27+Guts!$R$5*Age!O27+Guts!$R$6*Age!T27+Guts!$R$7*Age!Y27,"fail"))))))</f>
        <v>0.33</v>
      </c>
      <c r="AI27" s="15">
        <f t="shared" si="13"/>
        <v>0.42</v>
      </c>
      <c r="AJ27" s="15">
        <f t="shared" si="14"/>
        <v>10</v>
      </c>
      <c r="AK27" s="15">
        <f t="shared" si="15"/>
        <v>10</v>
      </c>
      <c r="AL27" s="15">
        <f t="shared" si="16"/>
        <v>10</v>
      </c>
      <c r="AM27" s="15">
        <f t="shared" si="17"/>
        <v>10</v>
      </c>
      <c r="AN27" s="15">
        <f t="shared" si="18"/>
        <v>40.42</v>
      </c>
      <c r="AO27" s="15">
        <f t="shared" si="19"/>
        <v>1</v>
      </c>
      <c r="AP27" s="3">
        <f>IFERROR(1-IF(AO27=0,"No Info",IF(AO27=1,Guts!$F$3*Age!F27,IF(AO27=2,Guts!$I$3*Age!F27+Guts!$I$4*Age!K27,IF(AO27=3,Guts!$L$3*Age!F27+Guts!$L$4*Age!K27+Guts!$L$5*Age!P27,IF(AO27=4,Guts!$O$3*Age!F27+Guts!$O$4*Age!K27+Guts!$O$5*Age!P27+Guts!$O$6*Age!U27,IF(AO27=5,Guts!$R$3*Age!F27+Guts!$R$4*Age!K27+Guts!$R$5*Age!P27+Guts!$R$6*Age!U27+Guts!$R$7*Age!Z27,"fail")))))),"No Info")</f>
        <v>0.58000000000000007</v>
      </c>
      <c r="AQ27" s="14">
        <f t="shared" si="20"/>
        <v>1.5702179215788732</v>
      </c>
      <c r="AR27" s="14">
        <f t="shared" si="21"/>
        <v>1.9088003512879712</v>
      </c>
    </row>
    <row r="28" spans="1:44" x14ac:dyDescent="0.25">
      <c r="A28" t="s">
        <v>26</v>
      </c>
      <c r="B28">
        <v>20</v>
      </c>
      <c r="C28" t="s">
        <v>54</v>
      </c>
      <c r="D28" s="15" t="str">
        <f t="shared" si="2"/>
        <v>A20</v>
      </c>
      <c r="E28" s="2">
        <f>VLOOKUP(D28,Guts!$A$1:$C$46,2,FALSE)</f>
        <v>0.19</v>
      </c>
      <c r="F28" s="3">
        <f>VLOOKUP(D28,Guts!$A$1:$C$46,3,FALSE)</f>
        <v>0.68</v>
      </c>
      <c r="G28">
        <v>19</v>
      </c>
      <c r="H28" t="s">
        <v>54</v>
      </c>
      <c r="I28" s="15" t="str">
        <f t="shared" si="3"/>
        <v>A19</v>
      </c>
      <c r="J28" s="2">
        <f>VLOOKUP(I28,Guts!$A$1:$C$46,2,FALSE)</f>
        <v>0.2</v>
      </c>
      <c r="K28" s="3">
        <f>VLOOKUP(I28,Guts!$A$1:$C$46,3,FALSE)</f>
        <v>0.67</v>
      </c>
      <c r="N28" s="15" t="str">
        <f t="shared" si="4"/>
        <v/>
      </c>
      <c r="O28" s="2" t="e">
        <f>VLOOKUP(N28,Guts!$A$1:$C$46,2,FALSE)</f>
        <v>#N/A</v>
      </c>
      <c r="P28" s="3" t="e">
        <f>VLOOKUP(N28,Guts!$A$1:$C$46,3,FALSE)</f>
        <v>#N/A</v>
      </c>
      <c r="S28" s="15" t="str">
        <f t="shared" si="0"/>
        <v/>
      </c>
      <c r="T28" s="2" t="e">
        <f>VLOOKUP(S28,Guts!$A$1:$C$46,2,FALSE)</f>
        <v>#N/A</v>
      </c>
      <c r="U28" s="3" t="e">
        <f>VLOOKUP(S28,Guts!$A$1:$C$46,3,FALSE)</f>
        <v>#N/A</v>
      </c>
      <c r="X28" s="15" t="str">
        <f t="shared" si="5"/>
        <v/>
      </c>
      <c r="Y28" s="2" t="e">
        <f>VLOOKUP(X28,Guts!$A$1:$C$46,2,FALSE)</f>
        <v>#N/A</v>
      </c>
      <c r="Z28" s="3" t="e">
        <f>VLOOKUP(X28,Guts!$A$1:$C$46,3,FALSE)</f>
        <v>#N/A</v>
      </c>
      <c r="AA28" s="15">
        <f t="shared" si="6"/>
        <v>0.19</v>
      </c>
      <c r="AB28" s="15">
        <f t="shared" si="7"/>
        <v>0.2</v>
      </c>
      <c r="AC28" s="15">
        <f t="shared" si="8"/>
        <v>10</v>
      </c>
      <c r="AD28" s="15">
        <f t="shared" si="9"/>
        <v>10</v>
      </c>
      <c r="AE28" s="15">
        <f t="shared" si="10"/>
        <v>10</v>
      </c>
      <c r="AF28" s="15">
        <f t="shared" si="11"/>
        <v>30.39</v>
      </c>
      <c r="AG28" s="15">
        <f t="shared" si="12"/>
        <v>2</v>
      </c>
      <c r="AH28" s="2">
        <f>IF(AG28=0, "No Info",IF(AG28=1,Guts!$F$3*Age!E28,IF(AG28=2,Guts!$I$3*Age!E28+Guts!$I$4*Age!J28,IF(AG28=3,Guts!$L$3*Age!E28+Guts!$L$4*Age!J28+Guts!$L$5*Age!O28,IF(AG28=4,Guts!$O$3*Age!E28+Guts!$O$4*Age!J28+Guts!$O$5*Age!O28+Guts!$O$6*Age!T28,IF(AG28=5,Guts!$R$3*Age!E28+Guts!$R$4*Age!J28+Guts!$R$5*Age!O28+Guts!$R$6*Age!T28+Guts!$R$7*Age!Y28,"fail"))))))</f>
        <v>0.19400000000000001</v>
      </c>
      <c r="AI28" s="15">
        <f t="shared" si="13"/>
        <v>0.68</v>
      </c>
      <c r="AJ28" s="15">
        <f t="shared" si="14"/>
        <v>0.67</v>
      </c>
      <c r="AK28" s="15">
        <f t="shared" si="15"/>
        <v>10</v>
      </c>
      <c r="AL28" s="15">
        <f t="shared" si="16"/>
        <v>10</v>
      </c>
      <c r="AM28" s="15">
        <f t="shared" si="17"/>
        <v>10</v>
      </c>
      <c r="AN28" s="15">
        <f t="shared" si="18"/>
        <v>31.35</v>
      </c>
      <c r="AO28" s="15">
        <f t="shared" si="19"/>
        <v>2</v>
      </c>
      <c r="AP28" s="3">
        <f>IFERROR(1-IF(AO28=0,"No Info",IF(AO28=1,Guts!$F$3*Age!F28,IF(AO28=2,Guts!$I$3*Age!F28+Guts!$I$4*Age!K28,IF(AO28=3,Guts!$L$3*Age!F28+Guts!$L$4*Age!K28+Guts!$L$5*Age!P28,IF(AO28=4,Guts!$O$3*Age!F28+Guts!$O$4*Age!K28+Guts!$O$5*Age!P28+Guts!$O$6*Age!U28,IF(AO28=5,Guts!$R$3*Age!F28+Guts!$R$4*Age!K28+Guts!$R$5*Age!P28+Guts!$R$6*Age!U28+Guts!$R$7*Age!Z28,"fail")))))),"No Info")</f>
        <v>0.32399999999999995</v>
      </c>
      <c r="AQ28" s="14">
        <f t="shared" si="20"/>
        <v>-8.6458678873635696E-3</v>
      </c>
      <c r="AR28" s="14">
        <f t="shared" si="21"/>
        <v>8.7007107431704173E-2</v>
      </c>
    </row>
    <row r="29" spans="1:44" x14ac:dyDescent="0.25">
      <c r="A29" t="s">
        <v>27</v>
      </c>
      <c r="B29">
        <v>19</v>
      </c>
      <c r="C29" t="s">
        <v>55</v>
      </c>
      <c r="D29" s="15" t="str">
        <f t="shared" si="2"/>
        <v>R19</v>
      </c>
      <c r="E29" s="2">
        <f>VLOOKUP(D29,Guts!$A$1:$C$46,2,FALSE)</f>
        <v>0.22</v>
      </c>
      <c r="F29" s="3">
        <f>VLOOKUP(D29,Guts!$A$1:$C$46,3,FALSE)</f>
        <v>0.7</v>
      </c>
      <c r="G29">
        <v>18</v>
      </c>
      <c r="H29" t="s">
        <v>55</v>
      </c>
      <c r="I29" s="15" t="str">
        <f t="shared" si="3"/>
        <v>R18</v>
      </c>
      <c r="J29" s="2">
        <f>VLOOKUP(I29,Guts!$A$1:$C$46,2,FALSE)</f>
        <v>0.12</v>
      </c>
      <c r="K29" s="3">
        <f>VLOOKUP(I29,Guts!$A$1:$C$46,3,FALSE)</f>
        <v>0.71</v>
      </c>
      <c r="L29">
        <v>17</v>
      </c>
      <c r="M29" t="s">
        <v>55</v>
      </c>
      <c r="N29" s="15" t="str">
        <f t="shared" si="4"/>
        <v>R17</v>
      </c>
      <c r="O29" s="2">
        <f>VLOOKUP(N29,Guts!$A$1:$C$46,2,FALSE)</f>
        <v>0.33</v>
      </c>
      <c r="P29" s="3">
        <f>VLOOKUP(N29,Guts!$A$1:$C$46,3,FALSE)</f>
        <v>0.42</v>
      </c>
      <c r="S29" s="15" t="str">
        <f t="shared" si="0"/>
        <v/>
      </c>
      <c r="T29" s="2" t="e">
        <f>VLOOKUP(S29,Guts!$A$1:$C$46,2,FALSE)</f>
        <v>#N/A</v>
      </c>
      <c r="U29" s="3" t="e">
        <f>VLOOKUP(S29,Guts!$A$1:$C$46,3,FALSE)</f>
        <v>#N/A</v>
      </c>
      <c r="X29" s="15" t="str">
        <f t="shared" si="5"/>
        <v/>
      </c>
      <c r="Y29" s="2" t="e">
        <f>VLOOKUP(X29,Guts!$A$1:$C$46,2,FALSE)</f>
        <v>#N/A</v>
      </c>
      <c r="Z29" s="3" t="e">
        <f>VLOOKUP(X29,Guts!$A$1:$C$46,3,FALSE)</f>
        <v>#N/A</v>
      </c>
      <c r="AA29" s="15">
        <f t="shared" si="6"/>
        <v>0.22</v>
      </c>
      <c r="AB29" s="15">
        <f t="shared" si="7"/>
        <v>0.12</v>
      </c>
      <c r="AC29" s="15">
        <f t="shared" si="8"/>
        <v>0.33</v>
      </c>
      <c r="AD29" s="15">
        <f t="shared" si="9"/>
        <v>10</v>
      </c>
      <c r="AE29" s="15">
        <f t="shared" si="10"/>
        <v>10</v>
      </c>
      <c r="AF29" s="15">
        <f t="shared" si="11"/>
        <v>20.67</v>
      </c>
      <c r="AG29" s="15">
        <f t="shared" si="12"/>
        <v>3</v>
      </c>
      <c r="AH29" s="2">
        <f>IF(AG29=0, "No Info",IF(AG29=1,Guts!$F$3*Age!E29,IF(AG29=2,Guts!$I$3*Age!E29+Guts!$I$4*Age!J29,IF(AG29=3,Guts!$L$3*Age!E29+Guts!$L$4*Age!J29+Guts!$L$5*Age!O29,IF(AG29=4,Guts!$O$3*Age!E29+Guts!$O$4*Age!J29+Guts!$O$5*Age!O29+Guts!$O$6*Age!T29,IF(AG29=5,Guts!$R$3*Age!E29+Guts!$R$4*Age!J29+Guts!$R$5*Age!O29+Guts!$R$6*Age!T29+Guts!$R$7*Age!Y29,"fail"))))))</f>
        <v>0.21199999999999999</v>
      </c>
      <c r="AI29" s="15">
        <f t="shared" si="13"/>
        <v>0.7</v>
      </c>
      <c r="AJ29" s="15">
        <f t="shared" si="14"/>
        <v>0.71</v>
      </c>
      <c r="AK29" s="15">
        <f t="shared" si="15"/>
        <v>0.42</v>
      </c>
      <c r="AL29" s="15">
        <f t="shared" si="16"/>
        <v>10</v>
      </c>
      <c r="AM29" s="15">
        <f t="shared" si="17"/>
        <v>10</v>
      </c>
      <c r="AN29" s="15">
        <f t="shared" si="18"/>
        <v>21.83</v>
      </c>
      <c r="AO29" s="15">
        <f t="shared" si="19"/>
        <v>3</v>
      </c>
      <c r="AP29" s="3">
        <f>IFERROR(1-IF(AO29=0,"No Info",IF(AO29=1,Guts!$F$3*Age!F29,IF(AO29=2,Guts!$I$3*Age!F29+Guts!$I$4*Age!K29,IF(AO29=3,Guts!$L$3*Age!F29+Guts!$L$4*Age!K29+Guts!$L$5*Age!P29,IF(AO29=4,Guts!$O$3*Age!F29+Guts!$O$4*Age!K29+Guts!$O$5*Age!P29+Guts!$O$6*Age!U29,IF(AO29=5,Guts!$R$3*Age!F29+Guts!$R$4*Age!K29+Guts!$R$5*Age!P29+Guts!$R$6*Age!U29+Guts!$R$7*Age!Z29,"fail")))))),"No Info")</f>
        <v>0.35300000000000009</v>
      </c>
      <c r="AQ29" s="14">
        <f t="shared" si="20"/>
        <v>0.20032139836552057</v>
      </c>
      <c r="AR29" s="14">
        <f t="shared" si="21"/>
        <v>0.2933821233372978</v>
      </c>
    </row>
    <row r="30" spans="1:44" x14ac:dyDescent="0.25">
      <c r="A30" t="s">
        <v>28</v>
      </c>
      <c r="B30">
        <v>26</v>
      </c>
      <c r="C30" t="s">
        <v>104</v>
      </c>
      <c r="D30" s="15" t="str">
        <f t="shared" si="2"/>
        <v>AAA26</v>
      </c>
      <c r="E30" s="2">
        <f>VLOOKUP(D30,Guts!$A$1:$C$46,2,FALSE)</f>
        <v>0.02</v>
      </c>
      <c r="F30" s="3">
        <f>VLOOKUP(D30,Guts!$A$1:$C$46,3,FALSE)</f>
        <v>0.96</v>
      </c>
      <c r="G30">
        <v>25</v>
      </c>
      <c r="H30" t="s">
        <v>105</v>
      </c>
      <c r="I30" s="15" t="str">
        <f t="shared" si="3"/>
        <v>AA25</v>
      </c>
      <c r="J30" s="2">
        <f>VLOOKUP(I30,Guts!$A$1:$C$46,2,FALSE)</f>
        <v>0</v>
      </c>
      <c r="K30" s="3">
        <f>VLOOKUP(I30,Guts!$A$1:$C$46,3,FALSE)</f>
        <v>1</v>
      </c>
      <c r="L30">
        <v>24</v>
      </c>
      <c r="M30" t="s">
        <v>106</v>
      </c>
      <c r="N30" s="15" t="str">
        <f t="shared" si="4"/>
        <v>A+24</v>
      </c>
      <c r="O30" s="2">
        <f>VLOOKUP(N30,Guts!$A$1:$C$46,2,FALSE)</f>
        <v>0</v>
      </c>
      <c r="P30" s="3">
        <f>VLOOKUP(N30,Guts!$A$1:$C$46,3,FALSE)</f>
        <v>1</v>
      </c>
      <c r="Q30">
        <v>23</v>
      </c>
      <c r="R30" t="s">
        <v>54</v>
      </c>
      <c r="S30" s="15" t="str">
        <f t="shared" si="0"/>
        <v>A23</v>
      </c>
      <c r="T30" s="2">
        <f>VLOOKUP(S30,Guts!$A$1:$C$46,2,FALSE)</f>
        <v>0.11</v>
      </c>
      <c r="U30" s="3">
        <f>VLOOKUP(S30,Guts!$A$1:$C$46,3,FALSE)</f>
        <v>0.89</v>
      </c>
      <c r="V30">
        <v>22</v>
      </c>
      <c r="W30" t="s">
        <v>55</v>
      </c>
      <c r="X30" s="15" t="str">
        <f t="shared" si="5"/>
        <v>R22</v>
      </c>
      <c r="Y30" s="2" t="e">
        <f>VLOOKUP(X30,Guts!$A$1:$C$46,2,FALSE)</f>
        <v>#N/A</v>
      </c>
      <c r="Z30" s="3" t="e">
        <f>VLOOKUP(X30,Guts!$A$1:$C$46,3,FALSE)</f>
        <v>#N/A</v>
      </c>
      <c r="AA30" s="15">
        <f t="shared" si="6"/>
        <v>0.02</v>
      </c>
      <c r="AB30" s="15">
        <f t="shared" si="7"/>
        <v>0</v>
      </c>
      <c r="AC30" s="15">
        <f t="shared" si="8"/>
        <v>0</v>
      </c>
      <c r="AD30" s="15">
        <f t="shared" si="9"/>
        <v>0.11</v>
      </c>
      <c r="AE30" s="15">
        <f t="shared" si="10"/>
        <v>10</v>
      </c>
      <c r="AF30" s="15">
        <f t="shared" si="11"/>
        <v>10.130000000000001</v>
      </c>
      <c r="AG30" s="15">
        <f t="shared" si="12"/>
        <v>4</v>
      </c>
      <c r="AH30" s="2">
        <f>IF(AG30=0, "No Info",IF(AG30=1,Guts!$F$3*Age!E30,IF(AG30=2,Guts!$I$3*Age!E30+Guts!$I$4*Age!J30,IF(AG30=3,Guts!$L$3*Age!E30+Guts!$L$4*Age!J30+Guts!$L$5*Age!O30,IF(AG30=4,Guts!$O$3*Age!E30+Guts!$O$4*Age!J30+Guts!$O$5*Age!O30+Guts!$O$6*Age!T30,IF(AG30=5,Guts!$R$3*Age!E30+Guts!$R$4*Age!J30+Guts!$R$5*Age!O30+Guts!$R$6*Age!T30+Guts!$R$7*Age!Y30,"fail"))))))</f>
        <v>1.55E-2</v>
      </c>
      <c r="AI30" s="15">
        <f t="shared" si="13"/>
        <v>0.96</v>
      </c>
      <c r="AJ30" s="15">
        <f t="shared" si="14"/>
        <v>1</v>
      </c>
      <c r="AK30" s="15">
        <f t="shared" si="15"/>
        <v>1</v>
      </c>
      <c r="AL30" s="15">
        <f t="shared" si="16"/>
        <v>0.89</v>
      </c>
      <c r="AM30" s="15">
        <f t="shared" si="17"/>
        <v>10</v>
      </c>
      <c r="AN30" s="15">
        <f t="shared" si="18"/>
        <v>13.85</v>
      </c>
      <c r="AO30" s="15">
        <f t="shared" si="19"/>
        <v>4</v>
      </c>
      <c r="AP30" s="3">
        <f>IFERROR(1-IF(AO30=0,"No Info",IF(AO30=1,Guts!$F$3*Age!F30,IF(AO30=2,Guts!$I$3*Age!F30+Guts!$I$4*Age!K30,IF(AO30=3,Guts!$L$3*Age!F30+Guts!$L$4*Age!K30+Guts!$L$5*Age!P30,IF(AO30=4,Guts!$O$3*Age!F30+Guts!$O$4*Age!K30+Guts!$O$5*Age!P30+Guts!$O$6*Age!U30,IF(AO30=5,Guts!$R$3*Age!F30+Guts!$R$4*Age!K30+Guts!$R$5*Age!P30+Guts!$R$6*Age!U30+Guts!$R$7*Age!Z30,"fail")))))),"No Info")</f>
        <v>2.5499999999999967E-2</v>
      </c>
      <c r="AQ30" s="14">
        <f t="shared" si="20"/>
        <v>-2.0809045915617994</v>
      </c>
      <c r="AR30" s="14">
        <f t="shared" si="21"/>
        <v>-2.0372322804241372</v>
      </c>
    </row>
    <row r="31" spans="1:44" x14ac:dyDescent="0.25">
      <c r="A31" t="s">
        <v>29</v>
      </c>
      <c r="B31">
        <v>25</v>
      </c>
      <c r="C31" t="s">
        <v>104</v>
      </c>
      <c r="D31" s="15" t="str">
        <f t="shared" si="2"/>
        <v>AAA25</v>
      </c>
      <c r="E31" s="2">
        <f>VLOOKUP(D31,Guts!$A$1:$C$46,2,FALSE)</f>
        <v>0.06</v>
      </c>
      <c r="F31" s="3">
        <f>VLOOKUP(D31,Guts!$A$1:$C$46,3,FALSE)</f>
        <v>0.89</v>
      </c>
      <c r="G31">
        <v>24</v>
      </c>
      <c r="H31" t="s">
        <v>104</v>
      </c>
      <c r="I31" s="15" t="str">
        <f t="shared" si="3"/>
        <v>AAA24</v>
      </c>
      <c r="J31" s="2">
        <f>VLOOKUP(I31,Guts!$A$1:$C$46,2,FALSE)</f>
        <v>0.13</v>
      </c>
      <c r="K31" s="3">
        <f>VLOOKUP(I31,Guts!$A$1:$C$46,3,FALSE)</f>
        <v>0.79</v>
      </c>
      <c r="L31">
        <v>23</v>
      </c>
      <c r="M31" t="s">
        <v>105</v>
      </c>
      <c r="N31" s="15" t="str">
        <f t="shared" si="4"/>
        <v>AA23</v>
      </c>
      <c r="O31" s="2">
        <f>VLOOKUP(N31,Guts!$A$1:$C$46,2,FALSE)</f>
        <v>0.14000000000000001</v>
      </c>
      <c r="P31" s="3">
        <f>VLOOKUP(N31,Guts!$A$1:$C$46,3,FALSE)</f>
        <v>0.79</v>
      </c>
      <c r="Q31">
        <v>22</v>
      </c>
      <c r="R31" t="s">
        <v>106</v>
      </c>
      <c r="S31" s="15" t="str">
        <f t="shared" si="0"/>
        <v>A+22</v>
      </c>
      <c r="T31" s="2">
        <f>VLOOKUP(S31,Guts!$A$1:$C$46,2,FALSE)</f>
        <v>0.19</v>
      </c>
      <c r="U31" s="3">
        <f>VLOOKUP(S31,Guts!$A$1:$C$46,3,FALSE)</f>
        <v>0.73</v>
      </c>
      <c r="V31">
        <v>21</v>
      </c>
      <c r="W31" t="s">
        <v>53</v>
      </c>
      <c r="X31" s="15" t="str">
        <f t="shared" si="5"/>
        <v>A-21</v>
      </c>
      <c r="Y31" s="2">
        <f>VLOOKUP(X31,Guts!$A$1:$C$46,2,FALSE)</f>
        <v>0.27</v>
      </c>
      <c r="Z31" s="3">
        <f>VLOOKUP(X31,Guts!$A$1:$C$46,3,FALSE)</f>
        <v>0.61</v>
      </c>
      <c r="AA31" s="15">
        <f t="shared" si="6"/>
        <v>0.06</v>
      </c>
      <c r="AB31" s="15">
        <f t="shared" si="7"/>
        <v>0.13</v>
      </c>
      <c r="AC31" s="15">
        <f t="shared" si="8"/>
        <v>0.14000000000000001</v>
      </c>
      <c r="AD31" s="15">
        <f t="shared" si="9"/>
        <v>0.19</v>
      </c>
      <c r="AE31" s="15">
        <f t="shared" si="10"/>
        <v>0.27</v>
      </c>
      <c r="AF31" s="15">
        <f t="shared" si="11"/>
        <v>0.79</v>
      </c>
      <c r="AG31" s="15">
        <f t="shared" si="12"/>
        <v>5</v>
      </c>
      <c r="AH31" s="2">
        <f>IF(AG31=0, "No Info",IF(AG31=1,Guts!$F$3*Age!E31,IF(AG31=2,Guts!$I$3*Age!E31+Guts!$I$4*Age!J31,IF(AG31=3,Guts!$L$3*Age!E31+Guts!$L$4*Age!J31+Guts!$L$5*Age!O31,IF(AG31=4,Guts!$O$3*Age!E31+Guts!$O$4*Age!J31+Guts!$O$5*Age!O31+Guts!$O$6*Age!T31,IF(AG31=5,Guts!$R$3*Age!E31+Guts!$R$4*Age!J31+Guts!$R$5*Age!O31+Guts!$R$6*Age!T31+Guts!$R$7*Age!Y31,"fail"))))))</f>
        <v>0.10110000000000001</v>
      </c>
      <c r="AI31" s="15">
        <f t="shared" si="13"/>
        <v>0.89</v>
      </c>
      <c r="AJ31" s="15">
        <f t="shared" si="14"/>
        <v>0.79</v>
      </c>
      <c r="AK31" s="15">
        <f t="shared" si="15"/>
        <v>0.79</v>
      </c>
      <c r="AL31" s="15">
        <f t="shared" si="16"/>
        <v>0.73</v>
      </c>
      <c r="AM31" s="15">
        <f t="shared" si="17"/>
        <v>0.61</v>
      </c>
      <c r="AN31" s="15">
        <f t="shared" si="18"/>
        <v>3.81</v>
      </c>
      <c r="AO31" s="15">
        <f t="shared" si="19"/>
        <v>5</v>
      </c>
      <c r="AP31" s="3">
        <f>IFERROR(1-IF(AO31=0,"No Info",IF(AO31=1,Guts!$F$3*Age!F31,IF(AO31=2,Guts!$I$3*Age!F31+Guts!$I$4*Age!K31,IF(AO31=3,Guts!$L$3*Age!F31+Guts!$L$4*Age!K31+Guts!$L$5*Age!P31,IF(AO31=4,Guts!$O$3*Age!F31+Guts!$O$4*Age!K31+Guts!$O$5*Age!P31+Guts!$O$6*Age!U31,IF(AO31=5,Guts!$R$3*Age!F31+Guts!$R$4*Age!K31+Guts!$R$5*Age!P31+Guts!$R$6*Age!U31+Guts!$R$7*Age!Z31,"fail")))))),"No Info")</f>
        <v>0.16539999999999999</v>
      </c>
      <c r="AQ31" s="14">
        <f t="shared" si="20"/>
        <v>-1.0871491476036386</v>
      </c>
      <c r="AR31" s="14">
        <f t="shared" si="21"/>
        <v>-1.0416507381761229</v>
      </c>
    </row>
    <row r="32" spans="1:44" x14ac:dyDescent="0.25">
      <c r="A32" t="s">
        <v>30</v>
      </c>
      <c r="B32">
        <v>17</v>
      </c>
      <c r="C32" t="s">
        <v>55</v>
      </c>
      <c r="D32" s="15" t="str">
        <f t="shared" si="2"/>
        <v>R17</v>
      </c>
      <c r="E32" s="2">
        <f>VLOOKUP(D32,Guts!$A$1:$C$46,2,FALSE)</f>
        <v>0.33</v>
      </c>
      <c r="F32" s="3">
        <f>VLOOKUP(D32,Guts!$A$1:$C$46,3,FALSE)</f>
        <v>0.42</v>
      </c>
      <c r="I32" s="15" t="str">
        <f t="shared" si="3"/>
        <v/>
      </c>
      <c r="J32" s="2" t="e">
        <f>VLOOKUP(I32,Guts!$A$1:$C$46,2,FALSE)</f>
        <v>#N/A</v>
      </c>
      <c r="K32" s="3" t="e">
        <f>VLOOKUP(I32,Guts!$A$1:$C$46,3,FALSE)</f>
        <v>#N/A</v>
      </c>
      <c r="N32" s="15" t="str">
        <f t="shared" si="4"/>
        <v/>
      </c>
      <c r="O32" s="2" t="e">
        <f>VLOOKUP(N32,Guts!$A$1:$C$46,2,FALSE)</f>
        <v>#N/A</v>
      </c>
      <c r="P32" s="3" t="e">
        <f>VLOOKUP(N32,Guts!$A$1:$C$46,3,FALSE)</f>
        <v>#N/A</v>
      </c>
      <c r="S32" s="15" t="str">
        <f t="shared" si="0"/>
        <v/>
      </c>
      <c r="T32" s="2" t="e">
        <f>VLOOKUP(S32,Guts!$A$1:$C$46,2,FALSE)</f>
        <v>#N/A</v>
      </c>
      <c r="U32" s="3" t="e">
        <f>VLOOKUP(S32,Guts!$A$1:$C$46,3,FALSE)</f>
        <v>#N/A</v>
      </c>
      <c r="X32" s="15" t="str">
        <f t="shared" si="5"/>
        <v/>
      </c>
      <c r="Y32" s="2" t="e">
        <f>VLOOKUP(X32,Guts!$A$1:$C$46,2,FALSE)</f>
        <v>#N/A</v>
      </c>
      <c r="Z32" s="3" t="e">
        <f>VLOOKUP(X32,Guts!$A$1:$C$46,3,FALSE)</f>
        <v>#N/A</v>
      </c>
      <c r="AA32" s="15">
        <f t="shared" si="6"/>
        <v>0.33</v>
      </c>
      <c r="AB32" s="15">
        <f t="shared" si="7"/>
        <v>10</v>
      </c>
      <c r="AC32" s="15">
        <f t="shared" si="8"/>
        <v>10</v>
      </c>
      <c r="AD32" s="15">
        <f t="shared" si="9"/>
        <v>10</v>
      </c>
      <c r="AE32" s="15">
        <f t="shared" si="10"/>
        <v>10</v>
      </c>
      <c r="AF32" s="15">
        <f t="shared" si="11"/>
        <v>40.33</v>
      </c>
      <c r="AG32" s="15">
        <f t="shared" si="12"/>
        <v>1</v>
      </c>
      <c r="AH32" s="2">
        <f>IF(AG32=0, "No Info",IF(AG32=1,Guts!$F$3*Age!E32,IF(AG32=2,Guts!$I$3*Age!E32+Guts!$I$4*Age!J32,IF(AG32=3,Guts!$L$3*Age!E32+Guts!$L$4*Age!J32+Guts!$L$5*Age!O32,IF(AG32=4,Guts!$O$3*Age!E32+Guts!$O$4*Age!J32+Guts!$O$5*Age!O32+Guts!$O$6*Age!T32,IF(AG32=5,Guts!$R$3*Age!E32+Guts!$R$4*Age!J32+Guts!$R$5*Age!O32+Guts!$R$6*Age!T32+Guts!$R$7*Age!Y32,"fail"))))))</f>
        <v>0.33</v>
      </c>
      <c r="AI32" s="15">
        <f t="shared" si="13"/>
        <v>0.42</v>
      </c>
      <c r="AJ32" s="15">
        <f t="shared" si="14"/>
        <v>10</v>
      </c>
      <c r="AK32" s="15">
        <f t="shared" si="15"/>
        <v>10</v>
      </c>
      <c r="AL32" s="15">
        <f t="shared" si="16"/>
        <v>10</v>
      </c>
      <c r="AM32" s="15">
        <f t="shared" si="17"/>
        <v>10</v>
      </c>
      <c r="AN32" s="15">
        <f t="shared" si="18"/>
        <v>40.42</v>
      </c>
      <c r="AO32" s="15">
        <f t="shared" si="19"/>
        <v>1</v>
      </c>
      <c r="AP32" s="3">
        <f>IFERROR(1-IF(AO32=0,"No Info",IF(AO32=1,Guts!$F$3*Age!F32,IF(AO32=2,Guts!$I$3*Age!F32+Guts!$I$4*Age!K32,IF(AO32=3,Guts!$L$3*Age!F32+Guts!$L$4*Age!K32+Guts!$L$5*Age!P32,IF(AO32=4,Guts!$O$3*Age!F32+Guts!$O$4*Age!K32+Guts!$O$5*Age!P32+Guts!$O$6*Age!U32,IF(AO32=5,Guts!$R$3*Age!F32+Guts!$R$4*Age!K32+Guts!$R$5*Age!P32+Guts!$R$6*Age!U32+Guts!$R$7*Age!Z32,"fail")))))),"No Info")</f>
        <v>0.58000000000000007</v>
      </c>
      <c r="AQ32" s="14">
        <f t="shared" si="20"/>
        <v>1.5702179215788732</v>
      </c>
      <c r="AR32" s="14">
        <f t="shared" si="21"/>
        <v>1.9088003512879712</v>
      </c>
    </row>
    <row r="33" spans="1:44" x14ac:dyDescent="0.25">
      <c r="A33" t="s">
        <v>31</v>
      </c>
      <c r="B33">
        <v>21</v>
      </c>
      <c r="C33" t="s">
        <v>54</v>
      </c>
      <c r="D33" s="15" t="str">
        <f t="shared" si="2"/>
        <v>A21</v>
      </c>
      <c r="E33" s="2">
        <f>VLOOKUP(D33,Guts!$A$1:$C$46,2,FALSE)</f>
        <v>0.26</v>
      </c>
      <c r="F33" s="3">
        <f>VLOOKUP(D33,Guts!$A$1:$C$46,3,FALSE)</f>
        <v>0.66</v>
      </c>
      <c r="G33">
        <v>20</v>
      </c>
      <c r="H33" t="s">
        <v>53</v>
      </c>
      <c r="I33" s="15" t="str">
        <f t="shared" si="3"/>
        <v>A-20</v>
      </c>
      <c r="J33" s="2">
        <f>VLOOKUP(I33,Guts!$A$1:$C$46,2,FALSE)</f>
        <v>0.16</v>
      </c>
      <c r="K33" s="3">
        <f>VLOOKUP(I33,Guts!$A$1:$C$46,3,FALSE)</f>
        <v>0.76</v>
      </c>
      <c r="L33">
        <v>19</v>
      </c>
      <c r="M33" t="s">
        <v>55</v>
      </c>
      <c r="N33" s="15" t="str">
        <f t="shared" si="4"/>
        <v>R19</v>
      </c>
      <c r="O33" s="2">
        <f>VLOOKUP(N33,Guts!$A$1:$C$46,2,FALSE)</f>
        <v>0.22</v>
      </c>
      <c r="P33" s="3">
        <f>VLOOKUP(N33,Guts!$A$1:$C$46,3,FALSE)</f>
        <v>0.7</v>
      </c>
      <c r="Q33">
        <v>18</v>
      </c>
      <c r="R33" t="s">
        <v>55</v>
      </c>
      <c r="S33" s="15" t="str">
        <f t="shared" si="0"/>
        <v>R18</v>
      </c>
      <c r="T33" s="2">
        <f>VLOOKUP(S33,Guts!$A$1:$C$46,2,FALSE)</f>
        <v>0.12</v>
      </c>
      <c r="U33" s="3">
        <f>VLOOKUP(S33,Guts!$A$1:$C$46,3,FALSE)</f>
        <v>0.71</v>
      </c>
      <c r="X33" s="15" t="str">
        <f t="shared" si="5"/>
        <v/>
      </c>
      <c r="Y33" s="2" t="e">
        <f>VLOOKUP(X33,Guts!$A$1:$C$46,2,FALSE)</f>
        <v>#N/A</v>
      </c>
      <c r="Z33" s="3" t="e">
        <f>VLOOKUP(X33,Guts!$A$1:$C$46,3,FALSE)</f>
        <v>#N/A</v>
      </c>
      <c r="AA33" s="15">
        <f t="shared" si="6"/>
        <v>0.26</v>
      </c>
      <c r="AB33" s="15">
        <f t="shared" si="7"/>
        <v>0.16</v>
      </c>
      <c r="AC33" s="15">
        <f t="shared" si="8"/>
        <v>0.22</v>
      </c>
      <c r="AD33" s="15">
        <f t="shared" si="9"/>
        <v>0.12</v>
      </c>
      <c r="AE33" s="15">
        <f t="shared" si="10"/>
        <v>10</v>
      </c>
      <c r="AF33" s="15">
        <f t="shared" si="11"/>
        <v>10.76</v>
      </c>
      <c r="AG33" s="15">
        <f t="shared" si="12"/>
        <v>4</v>
      </c>
      <c r="AH33" s="2">
        <f>IF(AG33=0, "No Info",IF(AG33=1,Guts!$F$3*Age!E33,IF(AG33=2,Guts!$I$3*Age!E33+Guts!$I$4*Age!J33,IF(AG33=3,Guts!$L$3*Age!E33+Guts!$L$4*Age!J33+Guts!$L$5*Age!O33,IF(AG33=4,Guts!$O$3*Age!E33+Guts!$O$4*Age!J33+Guts!$O$5*Age!O33+Guts!$O$6*Age!T33,IF(AG33=5,Guts!$R$3*Age!E33+Guts!$R$4*Age!J33+Guts!$R$5*Age!O33+Guts!$R$6*Age!T33+Guts!$R$7*Age!Y33,"fail"))))))</f>
        <v>0.217</v>
      </c>
      <c r="AI33" s="15">
        <f t="shared" si="13"/>
        <v>0.66</v>
      </c>
      <c r="AJ33" s="15">
        <f t="shared" si="14"/>
        <v>0.76</v>
      </c>
      <c r="AK33" s="15">
        <f t="shared" si="15"/>
        <v>0.7</v>
      </c>
      <c r="AL33" s="15">
        <f t="shared" si="16"/>
        <v>0.71</v>
      </c>
      <c r="AM33" s="15">
        <f t="shared" si="17"/>
        <v>10</v>
      </c>
      <c r="AN33" s="15">
        <f t="shared" si="18"/>
        <v>12.83</v>
      </c>
      <c r="AO33" s="15">
        <f t="shared" si="19"/>
        <v>4</v>
      </c>
      <c r="AP33" s="3">
        <f>IFERROR(1-IF(AO33=0,"No Info",IF(AO33=1,Guts!$F$3*Age!F33,IF(AO33=2,Guts!$I$3*Age!F33+Guts!$I$4*Age!K33,IF(AO33=3,Guts!$L$3*Age!F33+Guts!$L$4*Age!K33+Guts!$L$5*Age!P33,IF(AO33=4,Guts!$O$3*Age!F33+Guts!$O$4*Age!K33+Guts!$O$5*Age!P33+Guts!$O$6*Age!U33,IF(AO33=5,Guts!$R$3*Age!F33+Guts!$R$4*Age!K33+Guts!$R$5*Age!P33+Guts!$R$6*Age!U33+Guts!$R$7*Age!Z33,"fail")))))),"No Info")</f>
        <v>0.30149999999999999</v>
      </c>
      <c r="AQ33" s="14">
        <f t="shared" si="20"/>
        <v>0.25836786121354405</v>
      </c>
      <c r="AR33" s="14">
        <f t="shared" si="21"/>
        <v>-7.3111439391600211E-2</v>
      </c>
    </row>
    <row r="34" spans="1:44" x14ac:dyDescent="0.25">
      <c r="A34" t="s">
        <v>32</v>
      </c>
      <c r="B34">
        <v>22</v>
      </c>
      <c r="C34" t="s">
        <v>106</v>
      </c>
      <c r="D34" s="15" t="str">
        <f t="shared" si="2"/>
        <v>A+22</v>
      </c>
      <c r="E34" s="2">
        <f>VLOOKUP(D34,Guts!$A$1:$C$46,2,FALSE)</f>
        <v>0.19</v>
      </c>
      <c r="F34" s="3">
        <f>VLOOKUP(D34,Guts!$A$1:$C$46,3,FALSE)</f>
        <v>0.73</v>
      </c>
      <c r="G34">
        <v>21</v>
      </c>
      <c r="H34" t="s">
        <v>53</v>
      </c>
      <c r="I34" s="15" t="str">
        <f t="shared" si="3"/>
        <v>A-21</v>
      </c>
      <c r="J34" s="2">
        <f>VLOOKUP(I34,Guts!$A$1:$C$46,2,FALSE)</f>
        <v>0.27</v>
      </c>
      <c r="K34" s="3">
        <f>VLOOKUP(I34,Guts!$A$1:$C$46,3,FALSE)</f>
        <v>0.61</v>
      </c>
      <c r="N34" s="15" t="str">
        <f t="shared" si="4"/>
        <v/>
      </c>
      <c r="O34" s="2" t="e">
        <f>VLOOKUP(N34,Guts!$A$1:$C$46,2,FALSE)</f>
        <v>#N/A</v>
      </c>
      <c r="P34" s="3" t="e">
        <f>VLOOKUP(N34,Guts!$A$1:$C$46,3,FALSE)</f>
        <v>#N/A</v>
      </c>
      <c r="S34" s="15" t="str">
        <f t="shared" si="0"/>
        <v/>
      </c>
      <c r="T34" s="2" t="e">
        <f>VLOOKUP(S34,Guts!$A$1:$C$46,2,FALSE)</f>
        <v>#N/A</v>
      </c>
      <c r="U34" s="3" t="e">
        <f>VLOOKUP(S34,Guts!$A$1:$C$46,3,FALSE)</f>
        <v>#N/A</v>
      </c>
      <c r="X34" s="15" t="str">
        <f t="shared" si="5"/>
        <v/>
      </c>
      <c r="Y34" s="2" t="e">
        <f>VLOOKUP(X34,Guts!$A$1:$C$46,2,FALSE)</f>
        <v>#N/A</v>
      </c>
      <c r="Z34" s="3" t="e">
        <f>VLOOKUP(X34,Guts!$A$1:$C$46,3,FALSE)</f>
        <v>#N/A</v>
      </c>
      <c r="AA34" s="15">
        <f t="shared" si="6"/>
        <v>0.19</v>
      </c>
      <c r="AB34" s="15">
        <f t="shared" si="7"/>
        <v>0.27</v>
      </c>
      <c r="AC34" s="15">
        <f t="shared" si="8"/>
        <v>10</v>
      </c>
      <c r="AD34" s="15">
        <f t="shared" si="9"/>
        <v>10</v>
      </c>
      <c r="AE34" s="15">
        <f t="shared" si="10"/>
        <v>10</v>
      </c>
      <c r="AF34" s="15">
        <f t="shared" si="11"/>
        <v>30.46</v>
      </c>
      <c r="AG34" s="15">
        <f t="shared" si="12"/>
        <v>2</v>
      </c>
      <c r="AH34" s="2">
        <f>IF(AG34=0, "No Info",IF(AG34=1,Guts!$F$3*Age!E34,IF(AG34=2,Guts!$I$3*Age!E34+Guts!$I$4*Age!J34,IF(AG34=3,Guts!$L$3*Age!E34+Guts!$L$4*Age!J34+Guts!$L$5*Age!O34,IF(AG34=4,Guts!$O$3*Age!E34+Guts!$O$4*Age!J34+Guts!$O$5*Age!O34+Guts!$O$6*Age!T34,IF(AG34=5,Guts!$R$3*Age!E34+Guts!$R$4*Age!J34+Guts!$R$5*Age!O34+Guts!$R$6*Age!T34+Guts!$R$7*Age!Y34,"fail"))))))</f>
        <v>0.222</v>
      </c>
      <c r="AI34" s="15">
        <f t="shared" si="13"/>
        <v>0.73</v>
      </c>
      <c r="AJ34" s="15">
        <f t="shared" si="14"/>
        <v>0.61</v>
      </c>
      <c r="AK34" s="15">
        <f t="shared" si="15"/>
        <v>10</v>
      </c>
      <c r="AL34" s="15">
        <f t="shared" si="16"/>
        <v>10</v>
      </c>
      <c r="AM34" s="15">
        <f t="shared" si="17"/>
        <v>10</v>
      </c>
      <c r="AN34" s="15">
        <f t="shared" si="18"/>
        <v>31.34</v>
      </c>
      <c r="AO34" s="15">
        <f t="shared" si="19"/>
        <v>2</v>
      </c>
      <c r="AP34" s="3">
        <f>IFERROR(1-IF(AO34=0,"No Info",IF(AO34=1,Guts!$F$3*Age!F34,IF(AO34=2,Guts!$I$3*Age!F34+Guts!$I$4*Age!K34,IF(AO34=3,Guts!$L$3*Age!F34+Guts!$L$4*Age!K34+Guts!$L$5*Age!P34,IF(AO34=4,Guts!$O$3*Age!F34+Guts!$O$4*Age!K34+Guts!$O$5*Age!P34+Guts!$O$6*Age!U34,IF(AO34=5,Guts!$R$3*Age!F34+Guts!$R$4*Age!K34+Guts!$R$5*Age!P34+Guts!$R$6*Age!U34+Guts!$R$7*Age!Z34,"fail")))))),"No Info")</f>
        <v>0.31800000000000006</v>
      </c>
      <c r="AQ34" s="14">
        <f t="shared" si="20"/>
        <v>0.3164143240615675</v>
      </c>
      <c r="AR34" s="14">
        <f t="shared" si="21"/>
        <v>4.4308828278823695E-2</v>
      </c>
    </row>
    <row r="35" spans="1:44" x14ac:dyDescent="0.25">
      <c r="A35" t="s">
        <v>33</v>
      </c>
      <c r="B35">
        <v>24</v>
      </c>
      <c r="C35" t="s">
        <v>104</v>
      </c>
      <c r="D35" s="15" t="str">
        <f t="shared" si="2"/>
        <v>AAA24</v>
      </c>
      <c r="E35" s="2">
        <f>VLOOKUP(D35,Guts!$A$1:$C$46,2,FALSE)</f>
        <v>0.13</v>
      </c>
      <c r="F35" s="3">
        <f>VLOOKUP(D35,Guts!$A$1:$C$46,3,FALSE)</f>
        <v>0.79</v>
      </c>
      <c r="G35">
        <v>23</v>
      </c>
      <c r="H35" t="s">
        <v>104</v>
      </c>
      <c r="I35" s="15" t="str">
        <f t="shared" si="3"/>
        <v>AAA23</v>
      </c>
      <c r="J35" s="2">
        <f>VLOOKUP(I35,Guts!$A$1:$C$46,2,FALSE)</f>
        <v>0.2</v>
      </c>
      <c r="K35" s="3">
        <f>VLOOKUP(I35,Guts!$A$1:$C$46,3,FALSE)</f>
        <v>0.69</v>
      </c>
      <c r="L35">
        <v>21</v>
      </c>
      <c r="M35" t="s">
        <v>104</v>
      </c>
      <c r="N35" s="15" t="str">
        <f t="shared" si="4"/>
        <v>AAA21</v>
      </c>
      <c r="O35" s="2">
        <f>VLOOKUP(N35,Guts!$A$1:$C$46,2,FALSE)</f>
        <v>0.25</v>
      </c>
      <c r="P35" s="3">
        <f>VLOOKUP(N35,Guts!$A$1:$C$46,3,FALSE)</f>
        <v>0.62</v>
      </c>
      <c r="Q35">
        <v>20</v>
      </c>
      <c r="R35" t="s">
        <v>105</v>
      </c>
      <c r="S35" s="15" t="str">
        <f t="shared" si="0"/>
        <v>AA20</v>
      </c>
      <c r="T35" s="2">
        <f>VLOOKUP(S35,Guts!$A$1:$C$46,2,FALSE)</f>
        <v>0.28999999999999998</v>
      </c>
      <c r="U35" s="3">
        <f>VLOOKUP(S35,Guts!$A$1:$C$46,3,FALSE)</f>
        <v>0.56999999999999995</v>
      </c>
      <c r="V35">
        <v>20</v>
      </c>
      <c r="W35" t="s">
        <v>106</v>
      </c>
      <c r="X35" s="15" t="str">
        <f t="shared" si="5"/>
        <v>A+20</v>
      </c>
      <c r="Y35" s="2">
        <f>VLOOKUP(X35,Guts!$A$1:$C$46,2,FALSE)</f>
        <v>0.21</v>
      </c>
      <c r="Z35" s="3">
        <f>VLOOKUP(X35,Guts!$A$1:$C$46,3,FALSE)</f>
        <v>0.69</v>
      </c>
      <c r="AA35" s="15">
        <f t="shared" si="6"/>
        <v>0.13</v>
      </c>
      <c r="AB35" s="15">
        <f t="shared" si="7"/>
        <v>0.2</v>
      </c>
      <c r="AC35" s="15">
        <f t="shared" si="8"/>
        <v>0.25</v>
      </c>
      <c r="AD35" s="15">
        <f t="shared" si="9"/>
        <v>0.28999999999999998</v>
      </c>
      <c r="AE35" s="15">
        <f t="shared" si="10"/>
        <v>0.21</v>
      </c>
      <c r="AF35" s="15">
        <f t="shared" si="11"/>
        <v>1.08</v>
      </c>
      <c r="AG35" s="15">
        <f t="shared" si="12"/>
        <v>5</v>
      </c>
      <c r="AH35" s="2">
        <f>IF(AG35=0, "No Info",IF(AG35=1,Guts!$F$3*Age!E35,IF(AG35=2,Guts!$I$3*Age!E35+Guts!$I$4*Age!J35,IF(AG35=3,Guts!$L$3*Age!E35+Guts!$L$4*Age!J35+Guts!$L$5*Age!O35,IF(AG35=4,Guts!$O$3*Age!E35+Guts!$O$4*Age!J35+Guts!$O$5*Age!O35+Guts!$O$6*Age!T35,IF(AG35=5,Guts!$R$3*Age!E35+Guts!$R$4*Age!J35+Guts!$R$5*Age!O35+Guts!$R$6*Age!T35+Guts!$R$7*Age!Y35,"fail"))))))</f>
        <v>0.17540000000000003</v>
      </c>
      <c r="AI35" s="15">
        <f t="shared" si="13"/>
        <v>0.79</v>
      </c>
      <c r="AJ35" s="15">
        <f t="shared" si="14"/>
        <v>0.69</v>
      </c>
      <c r="AK35" s="15">
        <f t="shared" si="15"/>
        <v>0.62</v>
      </c>
      <c r="AL35" s="15">
        <f t="shared" si="16"/>
        <v>0.56999999999999995</v>
      </c>
      <c r="AM35" s="15">
        <f t="shared" si="17"/>
        <v>0.69</v>
      </c>
      <c r="AN35" s="15">
        <f t="shared" si="18"/>
        <v>3.36</v>
      </c>
      <c r="AO35" s="15">
        <f t="shared" si="19"/>
        <v>5</v>
      </c>
      <c r="AP35" s="3">
        <f>IFERROR(1-IF(AO35=0,"No Info",IF(AO35=1,Guts!$F$3*Age!F35,IF(AO35=2,Guts!$I$3*Age!F35+Guts!$I$4*Age!K35,IF(AO35=3,Guts!$L$3*Age!F35+Guts!$L$4*Age!K35+Guts!$L$5*Age!P35,IF(AO35=4,Guts!$O$3*Age!F35+Guts!$O$4*Age!K35+Guts!$O$5*Age!P35+Guts!$O$6*Age!U35,IF(AO35=5,Guts!$R$3*Age!F35+Guts!$R$4*Age!K35+Guts!$R$5*Age!P35+Guts!$R$6*Age!U35+Guts!$R$7*Age!Z35,"fail")))))),"No Info")</f>
        <v>0.27410000000000001</v>
      </c>
      <c r="AQ35" s="14">
        <f t="shared" si="20"/>
        <v>-0.22457870968201038</v>
      </c>
      <c r="AR35" s="14">
        <f t="shared" si="21"/>
        <v>-0.26810024752309103</v>
      </c>
    </row>
    <row r="36" spans="1:44" x14ac:dyDescent="0.25">
      <c r="A36" t="s">
        <v>34</v>
      </c>
      <c r="B36">
        <v>22</v>
      </c>
      <c r="C36" t="s">
        <v>54</v>
      </c>
      <c r="D36" s="15" t="str">
        <f t="shared" si="2"/>
        <v>A22</v>
      </c>
      <c r="E36" s="2">
        <f>VLOOKUP(D36,Guts!$A$1:$C$46,2,FALSE)</f>
        <v>0.38</v>
      </c>
      <c r="F36" s="3">
        <f>VLOOKUP(D36,Guts!$A$1:$C$46,3,FALSE)</f>
        <v>0.5</v>
      </c>
      <c r="G36">
        <v>21</v>
      </c>
      <c r="H36" t="s">
        <v>53</v>
      </c>
      <c r="I36" s="15" t="str">
        <f t="shared" si="3"/>
        <v>A-21</v>
      </c>
      <c r="J36" s="2">
        <f>VLOOKUP(I36,Guts!$A$1:$C$46,2,FALSE)</f>
        <v>0.27</v>
      </c>
      <c r="K36" s="3">
        <f>VLOOKUP(I36,Guts!$A$1:$C$46,3,FALSE)</f>
        <v>0.61</v>
      </c>
      <c r="N36" s="15" t="str">
        <f t="shared" si="4"/>
        <v/>
      </c>
      <c r="O36" s="2" t="e">
        <f>VLOOKUP(N36,Guts!$A$1:$C$46,2,FALSE)</f>
        <v>#N/A</v>
      </c>
      <c r="P36" s="3" t="e">
        <f>VLOOKUP(N36,Guts!$A$1:$C$46,3,FALSE)</f>
        <v>#N/A</v>
      </c>
      <c r="S36" s="15" t="str">
        <f t="shared" si="0"/>
        <v/>
      </c>
      <c r="T36" s="2" t="e">
        <f>VLOOKUP(S36,Guts!$A$1:$C$46,2,FALSE)</f>
        <v>#N/A</v>
      </c>
      <c r="U36" s="3" t="e">
        <f>VLOOKUP(S36,Guts!$A$1:$C$46,3,FALSE)</f>
        <v>#N/A</v>
      </c>
      <c r="X36" s="15" t="str">
        <f t="shared" si="5"/>
        <v/>
      </c>
      <c r="Y36" s="2" t="e">
        <f>VLOOKUP(X36,Guts!$A$1:$C$46,2,FALSE)</f>
        <v>#N/A</v>
      </c>
      <c r="Z36" s="3" t="e">
        <f>VLOOKUP(X36,Guts!$A$1:$C$46,3,FALSE)</f>
        <v>#N/A</v>
      </c>
      <c r="AA36" s="15">
        <f t="shared" si="6"/>
        <v>0.38</v>
      </c>
      <c r="AB36" s="15">
        <f t="shared" si="7"/>
        <v>0.27</v>
      </c>
      <c r="AC36" s="15">
        <f t="shared" si="8"/>
        <v>10</v>
      </c>
      <c r="AD36" s="15">
        <f t="shared" si="9"/>
        <v>10</v>
      </c>
      <c r="AE36" s="15">
        <f t="shared" si="10"/>
        <v>10</v>
      </c>
      <c r="AF36" s="15">
        <f t="shared" si="11"/>
        <v>30.65</v>
      </c>
      <c r="AG36" s="15">
        <f t="shared" si="12"/>
        <v>2</v>
      </c>
      <c r="AH36" s="2">
        <f>IF(AG36=0, "No Info",IF(AG36=1,Guts!$F$3*Age!E36,IF(AG36=2,Guts!$I$3*Age!E36+Guts!$I$4*Age!J36,IF(AG36=3,Guts!$L$3*Age!E36+Guts!$L$4*Age!J36+Guts!$L$5*Age!O36,IF(AG36=4,Guts!$O$3*Age!E36+Guts!$O$4*Age!J36+Guts!$O$5*Age!O36+Guts!$O$6*Age!T36,IF(AG36=5,Guts!$R$3*Age!E36+Guts!$R$4*Age!J36+Guts!$R$5*Age!O36+Guts!$R$6*Age!T36+Guts!$R$7*Age!Y36,"fail"))))))</f>
        <v>0.33599999999999997</v>
      </c>
      <c r="AI36" s="15">
        <f t="shared" si="13"/>
        <v>0.5</v>
      </c>
      <c r="AJ36" s="15">
        <f t="shared" si="14"/>
        <v>0.61</v>
      </c>
      <c r="AK36" s="15">
        <f t="shared" si="15"/>
        <v>10</v>
      </c>
      <c r="AL36" s="15">
        <f t="shared" si="16"/>
        <v>10</v>
      </c>
      <c r="AM36" s="15">
        <f t="shared" si="17"/>
        <v>10</v>
      </c>
      <c r="AN36" s="15">
        <f t="shared" si="18"/>
        <v>31.11</v>
      </c>
      <c r="AO36" s="15">
        <f t="shared" si="19"/>
        <v>2</v>
      </c>
      <c r="AP36" s="3">
        <f>IFERROR(1-IF(AO36=0,"No Info",IF(AO36=1,Guts!$F$3*Age!F36,IF(AO36=2,Guts!$I$3*Age!F36+Guts!$I$4*Age!K36,IF(AO36=3,Guts!$L$3*Age!F36+Guts!$L$4*Age!K36+Guts!$L$5*Age!P36,IF(AO36=4,Guts!$O$3*Age!F36+Guts!$O$4*Age!K36+Guts!$O$5*Age!P36+Guts!$O$6*Age!U36,IF(AO36=5,Guts!$R$3*Age!F36+Guts!$R$4*Age!K36+Guts!$R$5*Age!P36+Guts!$R$6*Age!U36+Guts!$R$7*Age!Z36,"fail")))))),"No Info")</f>
        <v>0.45599999999999996</v>
      </c>
      <c r="AQ36" s="14">
        <f t="shared" si="20"/>
        <v>1.6398736769965008</v>
      </c>
      <c r="AR36" s="14">
        <f t="shared" si="21"/>
        <v>1.0263692487950915</v>
      </c>
    </row>
    <row r="37" spans="1:44" x14ac:dyDescent="0.25">
      <c r="A37" t="s">
        <v>35</v>
      </c>
      <c r="B37">
        <v>22</v>
      </c>
      <c r="C37" t="s">
        <v>54</v>
      </c>
      <c r="D37" s="15" t="str">
        <f t="shared" si="2"/>
        <v>A22</v>
      </c>
      <c r="E37" s="2">
        <f>VLOOKUP(D37,Guts!$A$1:$C$46,2,FALSE)</f>
        <v>0.38</v>
      </c>
      <c r="F37" s="3">
        <f>VLOOKUP(D37,Guts!$A$1:$C$46,3,FALSE)</f>
        <v>0.5</v>
      </c>
      <c r="G37">
        <v>21</v>
      </c>
      <c r="H37" t="s">
        <v>53</v>
      </c>
      <c r="I37" s="15" t="str">
        <f t="shared" si="3"/>
        <v>A-21</v>
      </c>
      <c r="J37" s="2">
        <f>VLOOKUP(I37,Guts!$A$1:$C$46,2,FALSE)</f>
        <v>0.27</v>
      </c>
      <c r="K37" s="3">
        <f>VLOOKUP(I37,Guts!$A$1:$C$46,3,FALSE)</f>
        <v>0.61</v>
      </c>
      <c r="N37" s="15" t="str">
        <f t="shared" si="4"/>
        <v/>
      </c>
      <c r="O37" s="2" t="e">
        <f>VLOOKUP(N37,Guts!$A$1:$C$46,2,FALSE)</f>
        <v>#N/A</v>
      </c>
      <c r="P37" s="3" t="e">
        <f>VLOOKUP(N37,Guts!$A$1:$C$46,3,FALSE)</f>
        <v>#N/A</v>
      </c>
      <c r="S37" s="15" t="str">
        <f t="shared" si="0"/>
        <v/>
      </c>
      <c r="T37" s="2" t="e">
        <f>VLOOKUP(S37,Guts!$A$1:$C$46,2,FALSE)</f>
        <v>#N/A</v>
      </c>
      <c r="U37" s="3" t="e">
        <f>VLOOKUP(S37,Guts!$A$1:$C$46,3,FALSE)</f>
        <v>#N/A</v>
      </c>
      <c r="X37" s="15" t="str">
        <f t="shared" si="5"/>
        <v/>
      </c>
      <c r="Y37" s="2" t="e">
        <f>VLOOKUP(X37,Guts!$A$1:$C$46,2,FALSE)</f>
        <v>#N/A</v>
      </c>
      <c r="Z37" s="3" t="e">
        <f>VLOOKUP(X37,Guts!$A$1:$C$46,3,FALSE)</f>
        <v>#N/A</v>
      </c>
      <c r="AA37" s="15">
        <f t="shared" si="6"/>
        <v>0.38</v>
      </c>
      <c r="AB37" s="15">
        <f t="shared" si="7"/>
        <v>0.27</v>
      </c>
      <c r="AC37" s="15">
        <f t="shared" si="8"/>
        <v>10</v>
      </c>
      <c r="AD37" s="15">
        <f t="shared" si="9"/>
        <v>10</v>
      </c>
      <c r="AE37" s="15">
        <f t="shared" si="10"/>
        <v>10</v>
      </c>
      <c r="AF37" s="15">
        <f t="shared" si="11"/>
        <v>30.65</v>
      </c>
      <c r="AG37" s="15">
        <f t="shared" si="12"/>
        <v>2</v>
      </c>
      <c r="AH37" s="2">
        <f>IF(AG37=0, "No Info",IF(AG37=1,Guts!$F$3*Age!E37,IF(AG37=2,Guts!$I$3*Age!E37+Guts!$I$4*Age!J37,IF(AG37=3,Guts!$L$3*Age!E37+Guts!$L$4*Age!J37+Guts!$L$5*Age!O37,IF(AG37=4,Guts!$O$3*Age!E37+Guts!$O$4*Age!J37+Guts!$O$5*Age!O37+Guts!$O$6*Age!T37,IF(AG37=5,Guts!$R$3*Age!E37+Guts!$R$4*Age!J37+Guts!$R$5*Age!O37+Guts!$R$6*Age!T37+Guts!$R$7*Age!Y37,"fail"))))))</f>
        <v>0.33599999999999997</v>
      </c>
      <c r="AI37" s="15">
        <f t="shared" si="13"/>
        <v>0.5</v>
      </c>
      <c r="AJ37" s="15">
        <f t="shared" si="14"/>
        <v>0.61</v>
      </c>
      <c r="AK37" s="15">
        <f t="shared" si="15"/>
        <v>10</v>
      </c>
      <c r="AL37" s="15">
        <f t="shared" si="16"/>
        <v>10</v>
      </c>
      <c r="AM37" s="15">
        <f t="shared" si="17"/>
        <v>10</v>
      </c>
      <c r="AN37" s="15">
        <f t="shared" si="18"/>
        <v>31.11</v>
      </c>
      <c r="AO37" s="15">
        <f t="shared" si="19"/>
        <v>2</v>
      </c>
      <c r="AP37" s="3">
        <f>IFERROR(1-IF(AO37=0,"No Info",IF(AO37=1,Guts!$F$3*Age!F37,IF(AO37=2,Guts!$I$3*Age!F37+Guts!$I$4*Age!K37,IF(AO37=3,Guts!$L$3*Age!F37+Guts!$L$4*Age!K37+Guts!$L$5*Age!P37,IF(AO37=4,Guts!$O$3*Age!F37+Guts!$O$4*Age!K37+Guts!$O$5*Age!P37+Guts!$O$6*Age!U37,IF(AO37=5,Guts!$R$3*Age!F37+Guts!$R$4*Age!K37+Guts!$R$5*Age!P37+Guts!$R$6*Age!U37+Guts!$R$7*Age!Z37,"fail")))))),"No Info")</f>
        <v>0.45599999999999996</v>
      </c>
      <c r="AQ37" s="14">
        <f t="shared" si="20"/>
        <v>1.6398736769965008</v>
      </c>
      <c r="AR37" s="14">
        <f t="shared" si="21"/>
        <v>1.0263692487950915</v>
      </c>
    </row>
    <row r="38" spans="1:44" x14ac:dyDescent="0.25">
      <c r="A38" t="s">
        <v>36</v>
      </c>
      <c r="B38">
        <v>18</v>
      </c>
      <c r="C38" t="s">
        <v>55</v>
      </c>
      <c r="D38" s="15" t="str">
        <f t="shared" si="2"/>
        <v>R18</v>
      </c>
      <c r="E38" s="2">
        <f>VLOOKUP(D38,Guts!$A$1:$C$46,2,FALSE)</f>
        <v>0.12</v>
      </c>
      <c r="F38" s="3">
        <f>VLOOKUP(D38,Guts!$A$1:$C$46,3,FALSE)</f>
        <v>0.71</v>
      </c>
      <c r="G38">
        <v>17</v>
      </c>
      <c r="H38" t="s">
        <v>55</v>
      </c>
      <c r="I38" s="15" t="str">
        <f t="shared" si="3"/>
        <v>R17</v>
      </c>
      <c r="J38" s="2">
        <f>VLOOKUP(I38,Guts!$A$1:$C$46,2,FALSE)</f>
        <v>0.33</v>
      </c>
      <c r="K38" s="3">
        <f>VLOOKUP(I38,Guts!$A$1:$C$46,3,FALSE)</f>
        <v>0.42</v>
      </c>
      <c r="N38" s="15" t="str">
        <f t="shared" si="4"/>
        <v/>
      </c>
      <c r="O38" s="2" t="e">
        <f>VLOOKUP(N38,Guts!$A$1:$C$46,2,FALSE)</f>
        <v>#N/A</v>
      </c>
      <c r="P38" s="3" t="e">
        <f>VLOOKUP(N38,Guts!$A$1:$C$46,3,FALSE)</f>
        <v>#N/A</v>
      </c>
      <c r="S38" s="15" t="str">
        <f t="shared" si="0"/>
        <v/>
      </c>
      <c r="T38" s="2" t="e">
        <f>VLOOKUP(S38,Guts!$A$1:$C$46,2,FALSE)</f>
        <v>#N/A</v>
      </c>
      <c r="U38" s="3" t="e">
        <f>VLOOKUP(S38,Guts!$A$1:$C$46,3,FALSE)</f>
        <v>#N/A</v>
      </c>
      <c r="X38" s="15" t="str">
        <f t="shared" si="5"/>
        <v/>
      </c>
      <c r="Y38" s="2" t="e">
        <f>VLOOKUP(X38,Guts!$A$1:$C$46,2,FALSE)</f>
        <v>#N/A</v>
      </c>
      <c r="Z38" s="3" t="e">
        <f>VLOOKUP(X38,Guts!$A$1:$C$46,3,FALSE)</f>
        <v>#N/A</v>
      </c>
      <c r="AA38" s="15">
        <f t="shared" si="6"/>
        <v>0.12</v>
      </c>
      <c r="AB38" s="15">
        <f t="shared" si="7"/>
        <v>0.33</v>
      </c>
      <c r="AC38" s="15">
        <f t="shared" si="8"/>
        <v>10</v>
      </c>
      <c r="AD38" s="15">
        <f t="shared" si="9"/>
        <v>10</v>
      </c>
      <c r="AE38" s="15">
        <f t="shared" si="10"/>
        <v>10</v>
      </c>
      <c r="AF38" s="15">
        <f t="shared" si="11"/>
        <v>30.45</v>
      </c>
      <c r="AG38" s="15">
        <f t="shared" si="12"/>
        <v>2</v>
      </c>
      <c r="AH38" s="2">
        <f>IF(AG38=0, "No Info",IF(AG38=1,Guts!$F$3*Age!E38,IF(AG38=2,Guts!$I$3*Age!E38+Guts!$I$4*Age!J38,IF(AG38=3,Guts!$L$3*Age!E38+Guts!$L$4*Age!J38+Guts!$L$5*Age!O38,IF(AG38=4,Guts!$O$3*Age!E38+Guts!$O$4*Age!J38+Guts!$O$5*Age!O38+Guts!$O$6*Age!T38,IF(AG38=5,Guts!$R$3*Age!E38+Guts!$R$4*Age!J38+Guts!$R$5*Age!O38+Guts!$R$6*Age!T38+Guts!$R$7*Age!Y38,"fail"))))))</f>
        <v>0.20400000000000001</v>
      </c>
      <c r="AI38" s="15">
        <f t="shared" si="13"/>
        <v>0.71</v>
      </c>
      <c r="AJ38" s="15">
        <f t="shared" si="14"/>
        <v>0.42</v>
      </c>
      <c r="AK38" s="15">
        <f t="shared" si="15"/>
        <v>10</v>
      </c>
      <c r="AL38" s="15">
        <f t="shared" si="16"/>
        <v>10</v>
      </c>
      <c r="AM38" s="15">
        <f t="shared" si="17"/>
        <v>10</v>
      </c>
      <c r="AN38" s="15">
        <f t="shared" si="18"/>
        <v>31.13</v>
      </c>
      <c r="AO38" s="15">
        <f t="shared" si="19"/>
        <v>2</v>
      </c>
      <c r="AP38" s="3">
        <f>IFERROR(1-IF(AO38=0,"No Info",IF(AO38=1,Guts!$F$3*Age!F38,IF(AO38=2,Guts!$I$3*Age!F38+Guts!$I$4*Age!K38,IF(AO38=3,Guts!$L$3*Age!F38+Guts!$L$4*Age!K38+Guts!$L$5*Age!P38,IF(AO38=4,Guts!$O$3*Age!F38+Guts!$O$4*Age!K38+Guts!$O$5*Age!P38+Guts!$O$6*Age!U38,IF(AO38=5,Guts!$R$3*Age!F38+Guts!$R$4*Age!K38+Guts!$R$5*Age!P38+Guts!$R$6*Age!U38+Guts!$R$7*Age!Z38,"fail")))))),"No Info")</f>
        <v>0.40600000000000003</v>
      </c>
      <c r="AQ38" s="14">
        <f t="shared" si="20"/>
        <v>0.10744705780868335</v>
      </c>
      <c r="AR38" s="14">
        <f t="shared" si="21"/>
        <v>0.67055025585441497</v>
      </c>
    </row>
    <row r="39" spans="1:44" x14ac:dyDescent="0.25">
      <c r="A39" t="s">
        <v>37</v>
      </c>
      <c r="B39">
        <v>23</v>
      </c>
      <c r="C39" t="s">
        <v>106</v>
      </c>
      <c r="D39" s="15" t="str">
        <f t="shared" si="2"/>
        <v>A+23</v>
      </c>
      <c r="E39" s="2">
        <f>VLOOKUP(D39,Guts!$A$1:$C$46,2,FALSE)</f>
        <v>0.19</v>
      </c>
      <c r="F39" s="3">
        <f>VLOOKUP(D39,Guts!$A$1:$C$46,3,FALSE)</f>
        <v>0.69</v>
      </c>
      <c r="G39">
        <v>22</v>
      </c>
      <c r="H39" t="s">
        <v>54</v>
      </c>
      <c r="I39" s="15" t="str">
        <f t="shared" si="3"/>
        <v>A22</v>
      </c>
      <c r="J39" s="2">
        <f>VLOOKUP(I39,Guts!$A$1:$C$46,2,FALSE)</f>
        <v>0.38</v>
      </c>
      <c r="K39" s="3">
        <f>VLOOKUP(I39,Guts!$A$1:$C$46,3,FALSE)</f>
        <v>0.5</v>
      </c>
      <c r="L39">
        <v>21</v>
      </c>
      <c r="M39" t="s">
        <v>53</v>
      </c>
      <c r="N39" s="15" t="str">
        <f t="shared" si="4"/>
        <v>A-21</v>
      </c>
      <c r="O39" s="2">
        <f>VLOOKUP(N39,Guts!$A$1:$C$46,2,FALSE)</f>
        <v>0.27</v>
      </c>
      <c r="P39" s="3">
        <f>VLOOKUP(N39,Guts!$A$1:$C$46,3,FALSE)</f>
        <v>0.61</v>
      </c>
      <c r="Q39">
        <v>20</v>
      </c>
      <c r="R39" t="s">
        <v>55</v>
      </c>
      <c r="S39" s="15" t="str">
        <f t="shared" si="0"/>
        <v>R20</v>
      </c>
      <c r="T39" s="2">
        <f>VLOOKUP(S39,Guts!$A$1:$C$46,2,FALSE)</f>
        <v>0.25</v>
      </c>
      <c r="U39" s="3">
        <f>VLOOKUP(S39,Guts!$A$1:$C$46,3,FALSE)</f>
        <v>0.5</v>
      </c>
      <c r="V39">
        <v>19</v>
      </c>
      <c r="W39" t="s">
        <v>55</v>
      </c>
      <c r="X39" s="15" t="str">
        <f t="shared" si="5"/>
        <v>R19</v>
      </c>
      <c r="Y39" s="2">
        <f>VLOOKUP(X39,Guts!$A$1:$C$46,2,FALSE)</f>
        <v>0.22</v>
      </c>
      <c r="Z39" s="3">
        <f>VLOOKUP(X39,Guts!$A$1:$C$46,3,FALSE)</f>
        <v>0.7</v>
      </c>
      <c r="AA39" s="15">
        <f t="shared" si="6"/>
        <v>0.19</v>
      </c>
      <c r="AB39" s="15">
        <f t="shared" si="7"/>
        <v>0.38</v>
      </c>
      <c r="AC39" s="15">
        <f t="shared" si="8"/>
        <v>0.27</v>
      </c>
      <c r="AD39" s="15">
        <f t="shared" si="9"/>
        <v>0.25</v>
      </c>
      <c r="AE39" s="15">
        <f t="shared" si="10"/>
        <v>0.22</v>
      </c>
      <c r="AF39" s="15">
        <f t="shared" si="11"/>
        <v>1.31</v>
      </c>
      <c r="AG39" s="15">
        <f t="shared" si="12"/>
        <v>5</v>
      </c>
      <c r="AH39" s="2">
        <f>IF(AG39=0, "No Info",IF(AG39=1,Guts!$F$3*Age!E39,IF(AG39=2,Guts!$I$3*Age!E39+Guts!$I$4*Age!J39,IF(AG39=3,Guts!$L$3*Age!E39+Guts!$L$4*Age!J39+Guts!$L$5*Age!O39,IF(AG39=4,Guts!$O$3*Age!E39+Guts!$O$4*Age!J39+Guts!$O$5*Age!O39+Guts!$O$6*Age!T39,IF(AG39=5,Guts!$R$3*Age!E39+Guts!$R$4*Age!J39+Guts!$R$5*Age!O39+Guts!$R$6*Age!T39+Guts!$R$7*Age!Y39,"fail"))))))</f>
        <v>0.26140000000000002</v>
      </c>
      <c r="AI39" s="15">
        <f t="shared" si="13"/>
        <v>0.69</v>
      </c>
      <c r="AJ39" s="15">
        <f t="shared" si="14"/>
        <v>0.5</v>
      </c>
      <c r="AK39" s="15">
        <f t="shared" si="15"/>
        <v>0.61</v>
      </c>
      <c r="AL39" s="15">
        <f t="shared" si="16"/>
        <v>0.5</v>
      </c>
      <c r="AM39" s="15">
        <f t="shared" si="17"/>
        <v>0.7</v>
      </c>
      <c r="AN39" s="15">
        <f t="shared" si="18"/>
        <v>3</v>
      </c>
      <c r="AO39" s="15">
        <f t="shared" si="19"/>
        <v>5</v>
      </c>
      <c r="AP39" s="3">
        <f>IFERROR(1-IF(AO39=0,"No Info",IF(AO39=1,Guts!$F$3*Age!F39,IF(AO39=2,Guts!$I$3*Age!F39+Guts!$I$4*Age!K39,IF(AO39=3,Guts!$L$3*Age!F39+Guts!$L$4*Age!K39+Guts!$L$5*Age!P39,IF(AO39=4,Guts!$O$3*Age!F39+Guts!$O$4*Age!K39+Guts!$O$5*Age!P39+Guts!$O$6*Age!U39,IF(AO39=5,Guts!$R$3*Age!F39+Guts!$R$4*Age!K39+Guts!$R$5*Age!P39+Guts!$R$6*Age!U39+Guts!$R$7*Age!Z39,"fail")))))),"No Info")</f>
        <v>0.38449999999999995</v>
      </c>
      <c r="AQ39" s="14">
        <f t="shared" si="20"/>
        <v>0.77382045130399213</v>
      </c>
      <c r="AR39" s="14">
        <f t="shared" si="21"/>
        <v>0.51754808888992332</v>
      </c>
    </row>
    <row r="40" spans="1:44" x14ac:dyDescent="0.25">
      <c r="A40" t="s">
        <v>38</v>
      </c>
      <c r="B40">
        <v>20</v>
      </c>
      <c r="C40" t="s">
        <v>54</v>
      </c>
      <c r="D40" s="15" t="str">
        <f t="shared" si="2"/>
        <v>A20</v>
      </c>
      <c r="E40" s="2">
        <f>VLOOKUP(D40,Guts!$A$1:$C$46,2,FALSE)</f>
        <v>0.19</v>
      </c>
      <c r="F40" s="3">
        <f>VLOOKUP(D40,Guts!$A$1:$C$46,3,FALSE)</f>
        <v>0.68</v>
      </c>
      <c r="G40">
        <v>19</v>
      </c>
      <c r="H40" t="s">
        <v>55</v>
      </c>
      <c r="I40" s="15" t="str">
        <f t="shared" si="3"/>
        <v>R19</v>
      </c>
      <c r="J40" s="2">
        <f>VLOOKUP(I40,Guts!$A$1:$C$46,2,FALSE)</f>
        <v>0.22</v>
      </c>
      <c r="K40" s="3">
        <f>VLOOKUP(I40,Guts!$A$1:$C$46,3,FALSE)</f>
        <v>0.7</v>
      </c>
      <c r="N40" s="15" t="str">
        <f t="shared" si="4"/>
        <v/>
      </c>
      <c r="O40" s="2" t="e">
        <f>VLOOKUP(N40,Guts!$A$1:$C$46,2,FALSE)</f>
        <v>#N/A</v>
      </c>
      <c r="P40" s="3" t="e">
        <f>VLOOKUP(N40,Guts!$A$1:$C$46,3,FALSE)</f>
        <v>#N/A</v>
      </c>
      <c r="S40" s="15" t="str">
        <f t="shared" si="0"/>
        <v/>
      </c>
      <c r="T40" s="2" t="e">
        <f>VLOOKUP(S40,Guts!$A$1:$C$46,2,FALSE)</f>
        <v>#N/A</v>
      </c>
      <c r="U40" s="3" t="e">
        <f>VLOOKUP(S40,Guts!$A$1:$C$46,3,FALSE)</f>
        <v>#N/A</v>
      </c>
      <c r="X40" s="15" t="str">
        <f t="shared" si="5"/>
        <v/>
      </c>
      <c r="Y40" s="2" t="e">
        <f>VLOOKUP(X40,Guts!$A$1:$C$46,2,FALSE)</f>
        <v>#N/A</v>
      </c>
      <c r="Z40" s="3" t="e">
        <f>VLOOKUP(X40,Guts!$A$1:$C$46,3,FALSE)</f>
        <v>#N/A</v>
      </c>
      <c r="AA40" s="15">
        <f t="shared" si="6"/>
        <v>0.19</v>
      </c>
      <c r="AB40" s="15">
        <f t="shared" si="7"/>
        <v>0.22</v>
      </c>
      <c r="AC40" s="15">
        <f t="shared" si="8"/>
        <v>10</v>
      </c>
      <c r="AD40" s="15">
        <f t="shared" si="9"/>
        <v>10</v>
      </c>
      <c r="AE40" s="15">
        <f t="shared" si="10"/>
        <v>10</v>
      </c>
      <c r="AF40" s="15">
        <f t="shared" si="11"/>
        <v>30.41</v>
      </c>
      <c r="AG40" s="15">
        <f t="shared" si="12"/>
        <v>2</v>
      </c>
      <c r="AH40" s="2">
        <f>IF(AG40=0, "No Info",IF(AG40=1,Guts!$F$3*Age!E40,IF(AG40=2,Guts!$I$3*Age!E40+Guts!$I$4*Age!J40,IF(AG40=3,Guts!$L$3*Age!E40+Guts!$L$4*Age!J40+Guts!$L$5*Age!O40,IF(AG40=4,Guts!$O$3*Age!E40+Guts!$O$4*Age!J40+Guts!$O$5*Age!O40+Guts!$O$6*Age!T40,IF(AG40=5,Guts!$R$3*Age!E40+Guts!$R$4*Age!J40+Guts!$R$5*Age!O40+Guts!$R$6*Age!T40+Guts!$R$7*Age!Y40,"fail"))))))</f>
        <v>0.20200000000000001</v>
      </c>
      <c r="AI40" s="15">
        <f t="shared" si="13"/>
        <v>0.68</v>
      </c>
      <c r="AJ40" s="15">
        <f t="shared" si="14"/>
        <v>0.7</v>
      </c>
      <c r="AK40" s="15">
        <f t="shared" si="15"/>
        <v>10</v>
      </c>
      <c r="AL40" s="15">
        <f t="shared" si="16"/>
        <v>10</v>
      </c>
      <c r="AM40" s="15">
        <f t="shared" si="17"/>
        <v>10</v>
      </c>
      <c r="AN40" s="15">
        <f t="shared" si="18"/>
        <v>31.38</v>
      </c>
      <c r="AO40" s="15">
        <f t="shared" si="19"/>
        <v>2</v>
      </c>
      <c r="AP40" s="3">
        <f>IFERROR(1-IF(AO40=0,"No Info",IF(AO40=1,Guts!$F$3*Age!F40,IF(AO40=2,Guts!$I$3*Age!F40+Guts!$I$4*Age!K40,IF(AO40=3,Guts!$L$3*Age!F40+Guts!$L$4*Age!K40+Guts!$L$5*Age!P40,IF(AO40=4,Guts!$O$3*Age!F40+Guts!$O$4*Age!K40+Guts!$O$5*Age!P40+Guts!$O$6*Age!U40,IF(AO40=5,Guts!$R$3*Age!F40+Guts!$R$4*Age!K40+Guts!$R$5*Age!P40+Guts!$R$6*Age!U40+Guts!$R$7*Age!Z40,"fail")))))),"No Info")</f>
        <v>0.31200000000000006</v>
      </c>
      <c r="AQ40" s="14">
        <f t="shared" si="20"/>
        <v>8.4228472669473975E-2</v>
      </c>
      <c r="AR40" s="14">
        <f t="shared" si="21"/>
        <v>1.6105491259424164E-3</v>
      </c>
    </row>
    <row r="41" spans="1:44" x14ac:dyDescent="0.25">
      <c r="A41" t="s">
        <v>39</v>
      </c>
      <c r="B41">
        <v>18</v>
      </c>
      <c r="C41" t="s">
        <v>55</v>
      </c>
      <c r="D41" s="15" t="str">
        <f t="shared" si="2"/>
        <v>R18</v>
      </c>
      <c r="E41" s="2">
        <f>VLOOKUP(D41,Guts!$A$1:$C$46,2,FALSE)</f>
        <v>0.12</v>
      </c>
      <c r="F41" s="3">
        <f>VLOOKUP(D41,Guts!$A$1:$C$46,3,FALSE)</f>
        <v>0.71</v>
      </c>
      <c r="I41" s="15" t="str">
        <f t="shared" si="3"/>
        <v/>
      </c>
      <c r="J41" s="2" t="e">
        <f>VLOOKUP(I41,Guts!$A$1:$C$46,2,FALSE)</f>
        <v>#N/A</v>
      </c>
      <c r="K41" s="3" t="e">
        <f>VLOOKUP(I41,Guts!$A$1:$C$46,3,FALSE)</f>
        <v>#N/A</v>
      </c>
      <c r="N41" s="15" t="str">
        <f t="shared" si="4"/>
        <v/>
      </c>
      <c r="O41" s="2" t="e">
        <f>VLOOKUP(N41,Guts!$A$1:$C$46,2,FALSE)</f>
        <v>#N/A</v>
      </c>
      <c r="P41" s="3" t="e">
        <f>VLOOKUP(N41,Guts!$A$1:$C$46,3,FALSE)</f>
        <v>#N/A</v>
      </c>
      <c r="S41" s="15" t="str">
        <f t="shared" si="0"/>
        <v/>
      </c>
      <c r="T41" s="2" t="e">
        <f>VLOOKUP(S41,Guts!$A$1:$C$46,2,FALSE)</f>
        <v>#N/A</v>
      </c>
      <c r="U41" s="3" t="e">
        <f>VLOOKUP(S41,Guts!$A$1:$C$46,3,FALSE)</f>
        <v>#N/A</v>
      </c>
      <c r="X41" s="15" t="str">
        <f t="shared" si="5"/>
        <v/>
      </c>
      <c r="Y41" s="2" t="e">
        <f>VLOOKUP(X41,Guts!$A$1:$C$46,2,FALSE)</f>
        <v>#N/A</v>
      </c>
      <c r="Z41" s="3" t="e">
        <f>VLOOKUP(X41,Guts!$A$1:$C$46,3,FALSE)</f>
        <v>#N/A</v>
      </c>
      <c r="AA41" s="15">
        <f t="shared" si="6"/>
        <v>0.12</v>
      </c>
      <c r="AB41" s="15">
        <f t="shared" si="7"/>
        <v>10</v>
      </c>
      <c r="AC41" s="15">
        <f t="shared" si="8"/>
        <v>10</v>
      </c>
      <c r="AD41" s="15">
        <f t="shared" si="9"/>
        <v>10</v>
      </c>
      <c r="AE41" s="15">
        <f t="shared" si="10"/>
        <v>10</v>
      </c>
      <c r="AF41" s="15">
        <f t="shared" si="11"/>
        <v>40.119999999999997</v>
      </c>
      <c r="AG41" s="15">
        <f t="shared" si="12"/>
        <v>1</v>
      </c>
      <c r="AH41" s="2">
        <f>IF(AG41=0, "No Info",IF(AG41=1,Guts!$F$3*Age!E41,IF(AG41=2,Guts!$I$3*Age!E41+Guts!$I$4*Age!J41,IF(AG41=3,Guts!$L$3*Age!E41+Guts!$L$4*Age!J41+Guts!$L$5*Age!O41,IF(AG41=4,Guts!$O$3*Age!E41+Guts!$O$4*Age!J41+Guts!$O$5*Age!O41+Guts!$O$6*Age!T41,IF(AG41=5,Guts!$R$3*Age!E41+Guts!$R$4*Age!J41+Guts!$R$5*Age!O41+Guts!$R$6*Age!T41+Guts!$R$7*Age!Y41,"fail"))))))</f>
        <v>0.12</v>
      </c>
      <c r="AI41" s="15">
        <f t="shared" si="13"/>
        <v>0.71</v>
      </c>
      <c r="AJ41" s="15">
        <f t="shared" si="14"/>
        <v>10</v>
      </c>
      <c r="AK41" s="15">
        <f t="shared" si="15"/>
        <v>10</v>
      </c>
      <c r="AL41" s="15">
        <f t="shared" si="16"/>
        <v>10</v>
      </c>
      <c r="AM41" s="15">
        <f t="shared" si="17"/>
        <v>10</v>
      </c>
      <c r="AN41" s="15">
        <f t="shared" si="18"/>
        <v>40.71</v>
      </c>
      <c r="AO41" s="15">
        <f t="shared" si="19"/>
        <v>1</v>
      </c>
      <c r="AP41" s="3">
        <f>IFERROR(1-IF(AO41=0,"No Info",IF(AO41=1,Guts!$F$3*Age!F41,IF(AO41=2,Guts!$I$3*Age!F41+Guts!$I$4*Age!K41,IF(AO41=3,Guts!$L$3*Age!F41+Guts!$L$4*Age!K41+Guts!$L$5*Age!P41,IF(AO41=4,Guts!$O$3*Age!F41+Guts!$O$4*Age!K41+Guts!$O$5*Age!P41+Guts!$O$6*Age!U41,IF(AO41=5,Guts!$R$3*Age!F41+Guts!$R$4*Age!K41+Guts!$R$5*Age!P41+Guts!$R$6*Age!U41+Guts!$R$7*Age!Z41,"fail")))))),"No Info")</f>
        <v>0.29000000000000004</v>
      </c>
      <c r="AQ41" s="14">
        <f t="shared" si="20"/>
        <v>-0.86773351803811016</v>
      </c>
      <c r="AR41" s="14">
        <f t="shared" si="21"/>
        <v>-0.15494980776795558</v>
      </c>
    </row>
    <row r="42" spans="1:44" x14ac:dyDescent="0.25">
      <c r="A42" t="s">
        <v>139</v>
      </c>
      <c r="B42">
        <v>23</v>
      </c>
      <c r="C42" t="s">
        <v>55</v>
      </c>
      <c r="D42" s="15" t="str">
        <f t="shared" si="2"/>
        <v>R23</v>
      </c>
      <c r="E42" s="2">
        <v>0</v>
      </c>
      <c r="F42" s="3">
        <v>1</v>
      </c>
      <c r="G42">
        <v>22</v>
      </c>
      <c r="H42" t="s">
        <v>106</v>
      </c>
      <c r="I42" s="15" t="str">
        <f t="shared" si="3"/>
        <v>A+22</v>
      </c>
      <c r="J42" s="2">
        <f>VLOOKUP(I42,Guts!$A$1:$C$46,2,FALSE)</f>
        <v>0.19</v>
      </c>
      <c r="K42" s="3">
        <f>VLOOKUP(I42,Guts!$A$1:$C$46,3,FALSE)</f>
        <v>0.73</v>
      </c>
      <c r="N42" s="15" t="str">
        <f t="shared" ref="N42" si="22">CONCATENATE(M42,L42)</f>
        <v/>
      </c>
      <c r="O42" s="2" t="e">
        <f>VLOOKUP(N42,Guts!$A$1:$C$46,2,FALSE)</f>
        <v>#N/A</v>
      </c>
      <c r="P42" s="3" t="e">
        <f>VLOOKUP(N42,Guts!$A$1:$C$46,3,FALSE)</f>
        <v>#N/A</v>
      </c>
      <c r="S42" s="15" t="str">
        <f t="shared" ref="S42" si="23">CONCATENATE(R42,Q42)</f>
        <v/>
      </c>
      <c r="T42" s="2" t="e">
        <f>VLOOKUP(S42,Guts!$A$1:$C$46,2,FALSE)</f>
        <v>#N/A</v>
      </c>
      <c r="U42" s="3" t="e">
        <f>VLOOKUP(S42,Guts!$A$1:$C$46,3,FALSE)</f>
        <v>#N/A</v>
      </c>
      <c r="X42" s="15" t="str">
        <f t="shared" ref="X42" si="24">CONCATENATE(W42,V42)</f>
        <v/>
      </c>
      <c r="Y42" s="2" t="e">
        <f>VLOOKUP(X42,Guts!$A$1:$C$46,2,FALSE)</f>
        <v>#N/A</v>
      </c>
      <c r="Z42" s="3" t="e">
        <f>VLOOKUP(X42,Guts!$A$1:$C$46,3,FALSE)</f>
        <v>#N/A</v>
      </c>
      <c r="AA42" s="15">
        <f t="shared" ref="AA42" si="25">IFERROR(E42,10)</f>
        <v>0</v>
      </c>
      <c r="AB42" s="15">
        <f t="shared" ref="AB42" si="26">IFERROR(J42,10)</f>
        <v>0.19</v>
      </c>
      <c r="AC42" s="15">
        <f t="shared" ref="AC42" si="27">IFERROR(O42,10)</f>
        <v>10</v>
      </c>
      <c r="AD42" s="15">
        <f t="shared" ref="AD42" si="28">IFERROR(T42,10)</f>
        <v>10</v>
      </c>
      <c r="AE42" s="15">
        <f t="shared" ref="AE42" si="29">IFERROR(Y42,10)</f>
        <v>10</v>
      </c>
      <c r="AF42" s="15">
        <f t="shared" ref="AF42" si="30">SUM(AA42:AE42)</f>
        <v>30.189999999999998</v>
      </c>
      <c r="AG42" s="15">
        <f t="shared" si="12"/>
        <v>2</v>
      </c>
      <c r="AH42" s="2">
        <f>IF(AG42=0, "No Info",IF(AG42=1,Guts!$F$3*Age!E42,IF(AG42=2,Guts!$I$3*Age!E42+Guts!$I$4*Age!J42,IF(AG42=3,Guts!$L$3*Age!E42+Guts!$L$4*Age!J42+Guts!$L$5*Age!O42,IF(AG42=4,Guts!$O$3*Age!E42+Guts!$O$4*Age!J42+Guts!$O$5*Age!O42+Guts!$O$6*Age!T42,IF(AG42=5,Guts!$R$3*Age!E42+Guts!$R$4*Age!J42+Guts!$R$5*Age!O42+Guts!$R$6*Age!T42+Guts!$R$7*Age!Y42,"fail"))))))</f>
        <v>7.6000000000000012E-2</v>
      </c>
      <c r="AI42" s="15">
        <f t="shared" ref="AI42" si="31">IFERROR(F42,10)</f>
        <v>1</v>
      </c>
      <c r="AJ42" s="15">
        <f t="shared" ref="AJ42" si="32">IFERROR(K42,10)</f>
        <v>0.73</v>
      </c>
      <c r="AK42" s="15">
        <f t="shared" ref="AK42" si="33">IFERROR(P42,10)</f>
        <v>10</v>
      </c>
      <c r="AL42" s="15">
        <f t="shared" ref="AL42" si="34">IFERROR(U42,10)</f>
        <v>10</v>
      </c>
      <c r="AM42" s="15">
        <f t="shared" ref="AM42" si="35">IFERROR(Z42,10)</f>
        <v>10</v>
      </c>
      <c r="AN42" s="15">
        <f t="shared" ref="AN42" si="36">SUM(AI42:AM42)</f>
        <v>31.73</v>
      </c>
      <c r="AO42" s="15">
        <f t="shared" si="19"/>
        <v>2</v>
      </c>
      <c r="AP42" s="3">
        <f>IFERROR(1-IF(AO42=0,"No Info",IF(AO42=1,Guts!$F$3*Age!F42,IF(AO42=2,Guts!$I$3*Age!F42+Guts!$I$4*Age!K42,IF(AO42=3,Guts!$L$3*Age!F42+Guts!$L$4*Age!K42+Guts!$L$5*Age!P42,IF(AO42=4,Guts!$O$3*Age!F42+Guts!$O$4*Age!K42+Guts!$O$5*Age!P42+Guts!$O$6*Age!U42,IF(AO42=5,Guts!$R$3*Age!F42+Guts!$R$4*Age!K42+Guts!$R$5*Age!P42+Guts!$R$6*Age!U42+Guts!$R$7*Age!Z42,"fail")))))),"No Info")</f>
        <v>0.1080000000000001</v>
      </c>
      <c r="AQ42" s="14">
        <f t="shared" ref="AQ42" si="37">IFERROR(STANDARDIZE(AH42,$AH$44,$AH$45),0)</f>
        <v>-1.378542391100716</v>
      </c>
      <c r="AR42" s="14">
        <f t="shared" ref="AR42" si="38">IFERROR(STANDARDIZE(AP42,$AP$44,$AP$45),0)</f>
        <v>-1.4501309420720194</v>
      </c>
    </row>
    <row r="43" spans="1:44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4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 t="s">
        <v>131</v>
      </c>
      <c r="AH44" s="4">
        <f>AVERAGE(AH2:AH42)</f>
        <v>0.19474473684210528</v>
      </c>
      <c r="AI44" s="4"/>
      <c r="AJ44" s="4"/>
      <c r="AK44" s="4"/>
      <c r="AL44" s="4"/>
      <c r="AM44" s="4"/>
      <c r="AN44" s="4"/>
      <c r="AO44" s="4" t="s">
        <v>131</v>
      </c>
      <c r="AP44" s="4">
        <f>AVERAGE(AP2:AP42)</f>
        <v>0.31177368421052631</v>
      </c>
    </row>
    <row r="45" spans="1:44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 t="s">
        <v>132</v>
      </c>
      <c r="AH45" s="4">
        <f>_xlfn.STDEV.S(AH2:AH42)</f>
        <v>8.6137892899537105E-2</v>
      </c>
      <c r="AI45" s="4"/>
      <c r="AJ45" s="4"/>
      <c r="AK45" s="4"/>
      <c r="AL45" s="4"/>
      <c r="AM45" s="4"/>
      <c r="AN45" s="4"/>
      <c r="AO45" s="4" t="s">
        <v>133</v>
      </c>
      <c r="AP45" s="4">
        <f>_xlfn.STDEV.S(AP2:AP42)</f>
        <v>0.14052088559627879</v>
      </c>
    </row>
    <row r="46" spans="1:44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4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5:42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5:42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5:42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5:42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5:42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5:42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5:42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5:42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5:42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5:42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5:42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5:42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5:42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5:42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5:42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5:42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5:42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5:42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5:42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5:42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5:42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5:42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5:42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5:42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5:42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5:42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5:42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5:42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5:42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5:42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5:42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5:42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5:42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5:42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5:42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5:42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5:42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5:42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5:42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5:42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5:42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5:42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5:42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5:42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5:42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5:42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5:42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5:42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5:42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5:4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5:42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5:42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5:42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5:42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5:42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5:42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5:42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5:42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5:4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5:42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5:4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5:42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5:42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5:42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5:42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5:4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5:42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5:42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5:42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5:42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5:42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5:42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5:4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5:4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5:4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5:4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5:4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5:4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5:4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5:4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5:4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5:4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5:4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5:4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5:4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5:4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5:4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5:4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5:4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5:4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5:4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5:4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5:4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5:4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5:4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5:4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5:4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5:4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5:42" x14ac:dyDescent="0.25"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5:42" x14ac:dyDescent="0.25"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5:42" x14ac:dyDescent="0.25"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5:42" x14ac:dyDescent="0.25"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5:42" x14ac:dyDescent="0.25"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5:42" x14ac:dyDescent="0.25"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5:42" x14ac:dyDescent="0.25"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5:42" x14ac:dyDescent="0.25"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5:42" x14ac:dyDescent="0.25"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5:42" x14ac:dyDescent="0.25"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5:42" x14ac:dyDescent="0.25"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5:42" x14ac:dyDescent="0.25"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5:42" x14ac:dyDescent="0.25"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5:42" x14ac:dyDescent="0.25"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6:42" x14ac:dyDescent="0.25"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6:42" x14ac:dyDescent="0.25"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6:42" x14ac:dyDescent="0.25"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6:42" x14ac:dyDescent="0.25"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6:42" x14ac:dyDescent="0.25"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6:42" x14ac:dyDescent="0.25"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6:42" x14ac:dyDescent="0.25"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6:42" x14ac:dyDescent="0.25"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6:42" x14ac:dyDescent="0.25"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6:42" x14ac:dyDescent="0.25"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activeCell="M9" sqref="M9"/>
    </sheetView>
  </sheetViews>
  <sheetFormatPr defaultRowHeight="15" x14ac:dyDescent="0.25"/>
  <cols>
    <col min="5" max="5" width="16.7109375" bestFit="1" customWidth="1"/>
    <col min="6" max="6" width="11.5703125" bestFit="1" customWidth="1"/>
  </cols>
  <sheetData>
    <row r="1" spans="1:21" x14ac:dyDescent="0.25">
      <c r="B1" t="s">
        <v>56</v>
      </c>
      <c r="C1" t="s">
        <v>57</v>
      </c>
      <c r="E1" s="5" t="s">
        <v>122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1" x14ac:dyDescent="0.25">
      <c r="A2" t="s">
        <v>58</v>
      </c>
      <c r="B2" s="1">
        <v>0.33</v>
      </c>
      <c r="C2" s="1">
        <v>0.42</v>
      </c>
      <c r="E2" s="6" t="s">
        <v>117</v>
      </c>
      <c r="F2" s="6"/>
      <c r="H2" s="6" t="s">
        <v>118</v>
      </c>
      <c r="I2" s="6"/>
      <c r="K2" s="6" t="s">
        <v>119</v>
      </c>
      <c r="L2" s="6"/>
      <c r="N2" s="6" t="s">
        <v>120</v>
      </c>
      <c r="O2" s="6"/>
      <c r="Q2" s="6" t="s">
        <v>121</v>
      </c>
      <c r="R2" s="6"/>
      <c r="T2" s="6" t="s">
        <v>124</v>
      </c>
      <c r="U2" s="6"/>
    </row>
    <row r="3" spans="1:21" x14ac:dyDescent="0.25">
      <c r="A3" t="s">
        <v>59</v>
      </c>
      <c r="B3" s="1">
        <v>0.12</v>
      </c>
      <c r="C3" s="1">
        <v>0.71</v>
      </c>
      <c r="E3" s="7">
        <v>2013</v>
      </c>
      <c r="F3" s="7">
        <v>1</v>
      </c>
      <c r="H3" s="7">
        <v>2013</v>
      </c>
      <c r="I3" s="7">
        <v>0.6</v>
      </c>
      <c r="K3" s="7">
        <v>2013</v>
      </c>
      <c r="L3" s="7">
        <v>0.5</v>
      </c>
      <c r="N3" s="7">
        <v>2013</v>
      </c>
      <c r="O3" s="7">
        <v>0.5</v>
      </c>
      <c r="Q3" s="7">
        <v>2013</v>
      </c>
      <c r="R3" s="7">
        <v>0.5</v>
      </c>
      <c r="T3" s="7" t="s">
        <v>125</v>
      </c>
      <c r="U3" s="7">
        <v>0.5</v>
      </c>
    </row>
    <row r="4" spans="1:21" x14ac:dyDescent="0.25">
      <c r="A4" t="s">
        <v>60</v>
      </c>
      <c r="B4" s="1">
        <v>0.22</v>
      </c>
      <c r="C4" s="1">
        <v>0.7</v>
      </c>
      <c r="H4" s="7">
        <v>2012</v>
      </c>
      <c r="I4" s="7">
        <v>0.4</v>
      </c>
      <c r="K4" s="7">
        <v>2012</v>
      </c>
      <c r="L4" s="7">
        <v>0.3</v>
      </c>
      <c r="N4" s="7">
        <v>2012</v>
      </c>
      <c r="O4" s="7">
        <v>0.3</v>
      </c>
      <c r="Q4" s="7">
        <v>2012</v>
      </c>
      <c r="R4" s="7">
        <v>0.3</v>
      </c>
      <c r="T4" s="7" t="s">
        <v>126</v>
      </c>
      <c r="U4" s="7">
        <v>0.5</v>
      </c>
    </row>
    <row r="5" spans="1:21" x14ac:dyDescent="0.25">
      <c r="A5" t="s">
        <v>61</v>
      </c>
      <c r="B5" s="1">
        <v>0.25</v>
      </c>
      <c r="C5" s="1">
        <v>0.5</v>
      </c>
      <c r="K5" s="7">
        <v>2011</v>
      </c>
      <c r="L5" s="7">
        <v>0.2</v>
      </c>
      <c r="N5" s="7">
        <v>2011</v>
      </c>
      <c r="O5" s="7">
        <v>0.15</v>
      </c>
      <c r="Q5" s="7">
        <v>2011</v>
      </c>
      <c r="R5" s="7">
        <v>0.15</v>
      </c>
    </row>
    <row r="6" spans="1:21" x14ac:dyDescent="0.25">
      <c r="A6" t="s">
        <v>62</v>
      </c>
      <c r="B6" s="1">
        <v>0.13</v>
      </c>
      <c r="C6" s="1">
        <v>0.88</v>
      </c>
      <c r="N6" s="7">
        <v>2010</v>
      </c>
      <c r="O6" s="7">
        <v>0.05</v>
      </c>
      <c r="Q6" s="7">
        <v>2010</v>
      </c>
      <c r="R6" s="7">
        <v>0.03</v>
      </c>
    </row>
    <row r="7" spans="1:21" x14ac:dyDescent="0.25">
      <c r="A7" t="s">
        <v>63</v>
      </c>
      <c r="B7" s="1">
        <v>0</v>
      </c>
      <c r="C7" s="1">
        <v>1</v>
      </c>
      <c r="Q7" s="7">
        <v>2009</v>
      </c>
      <c r="R7" s="7">
        <v>0.02</v>
      </c>
    </row>
    <row r="8" spans="1:21" x14ac:dyDescent="0.25">
      <c r="A8" t="s">
        <v>64</v>
      </c>
      <c r="B8" s="1">
        <v>0.28000000000000003</v>
      </c>
      <c r="C8" s="1">
        <v>0.56000000000000005</v>
      </c>
      <c r="E8" t="s">
        <v>127</v>
      </c>
    </row>
    <row r="9" spans="1:21" x14ac:dyDescent="0.25">
      <c r="A9" t="s">
        <v>65</v>
      </c>
      <c r="B9" s="1">
        <v>0.2</v>
      </c>
      <c r="C9" s="1">
        <v>0.72</v>
      </c>
      <c r="E9" s="12" t="s">
        <v>136</v>
      </c>
      <c r="F9" s="9"/>
    </row>
    <row r="10" spans="1:21" x14ac:dyDescent="0.25">
      <c r="A10" t="s">
        <v>66</v>
      </c>
      <c r="B10" s="1">
        <v>0.16</v>
      </c>
      <c r="C10" s="1">
        <v>0.76</v>
      </c>
      <c r="E10" s="13">
        <v>2.5</v>
      </c>
      <c r="F10" s="11"/>
    </row>
    <row r="11" spans="1:21" x14ac:dyDescent="0.25">
      <c r="A11" t="s">
        <v>67</v>
      </c>
      <c r="B11" s="1">
        <v>0.27</v>
      </c>
      <c r="C11" s="1">
        <v>0.61</v>
      </c>
      <c r="G11" s="8"/>
      <c r="H11" s="9"/>
      <c r="I11" s="9"/>
    </row>
    <row r="12" spans="1:21" x14ac:dyDescent="0.25">
      <c r="A12" t="s">
        <v>68</v>
      </c>
      <c r="B12" s="1">
        <v>0</v>
      </c>
      <c r="C12" s="1">
        <v>0.83</v>
      </c>
      <c r="G12" s="8"/>
      <c r="H12" s="10"/>
      <c r="I12" s="10"/>
    </row>
    <row r="13" spans="1:21" x14ac:dyDescent="0.25">
      <c r="A13" t="s">
        <v>69</v>
      </c>
      <c r="B13" s="1">
        <v>0.4</v>
      </c>
      <c r="C13" s="1">
        <v>0.4</v>
      </c>
    </row>
    <row r="14" spans="1:21" x14ac:dyDescent="0.25">
      <c r="A14" t="s">
        <v>70</v>
      </c>
      <c r="B14" s="1">
        <v>0.3</v>
      </c>
      <c r="C14" s="1">
        <v>0.57999999999999996</v>
      </c>
    </row>
    <row r="15" spans="1:21" x14ac:dyDescent="0.25">
      <c r="A15" t="s">
        <v>71</v>
      </c>
      <c r="B15" s="1">
        <v>0.2</v>
      </c>
      <c r="C15" s="1">
        <v>0.67</v>
      </c>
    </row>
    <row r="16" spans="1:21" x14ac:dyDescent="0.25">
      <c r="A16" t="s">
        <v>72</v>
      </c>
      <c r="B16" s="1">
        <v>0.19</v>
      </c>
      <c r="C16" s="1">
        <v>0.68</v>
      </c>
    </row>
    <row r="17" spans="1:3" x14ac:dyDescent="0.25">
      <c r="A17" t="s">
        <v>73</v>
      </c>
      <c r="B17" s="1">
        <v>0.26</v>
      </c>
      <c r="C17" s="1">
        <v>0.66</v>
      </c>
    </row>
    <row r="18" spans="1:3" x14ac:dyDescent="0.25">
      <c r="A18" t="s">
        <v>74</v>
      </c>
      <c r="B18" s="1">
        <v>0.38</v>
      </c>
      <c r="C18" s="1">
        <v>0.5</v>
      </c>
    </row>
    <row r="19" spans="1:3" x14ac:dyDescent="0.25">
      <c r="A19" t="s">
        <v>75</v>
      </c>
      <c r="B19" s="1">
        <v>0.11</v>
      </c>
      <c r="C19" s="1">
        <v>0.89</v>
      </c>
    </row>
    <row r="20" spans="1:3" x14ac:dyDescent="0.25">
      <c r="A20" t="s">
        <v>76</v>
      </c>
      <c r="B20" s="1">
        <v>0.25</v>
      </c>
      <c r="C20" s="1">
        <v>0.75</v>
      </c>
    </row>
    <row r="21" spans="1:3" x14ac:dyDescent="0.25">
      <c r="A21" t="s">
        <v>77</v>
      </c>
      <c r="B21" s="1">
        <v>0.23</v>
      </c>
      <c r="C21" s="1">
        <v>0.69</v>
      </c>
    </row>
    <row r="22" spans="1:3" x14ac:dyDescent="0.25">
      <c r="A22" t="s">
        <v>78</v>
      </c>
      <c r="B22" s="1">
        <v>0.33</v>
      </c>
      <c r="C22" s="1">
        <v>0.56000000000000005</v>
      </c>
    </row>
    <row r="23" spans="1:3" x14ac:dyDescent="0.25">
      <c r="A23" t="s">
        <v>79</v>
      </c>
      <c r="B23" s="1">
        <v>0.21</v>
      </c>
      <c r="C23" s="1">
        <v>0.69</v>
      </c>
    </row>
    <row r="24" spans="1:3" x14ac:dyDescent="0.25">
      <c r="A24" t="s">
        <v>80</v>
      </c>
      <c r="B24" s="1">
        <v>0.2</v>
      </c>
      <c r="C24" s="1">
        <v>0.66</v>
      </c>
    </row>
    <row r="25" spans="1:3" x14ac:dyDescent="0.25">
      <c r="A25" t="s">
        <v>81</v>
      </c>
      <c r="B25" s="1">
        <v>0.19</v>
      </c>
      <c r="C25" s="1">
        <v>0.73</v>
      </c>
    </row>
    <row r="26" spans="1:3" x14ac:dyDescent="0.25">
      <c r="A26" t="s">
        <v>82</v>
      </c>
      <c r="B26" s="1">
        <v>0.19</v>
      </c>
      <c r="C26" s="1">
        <v>0.69</v>
      </c>
    </row>
    <row r="27" spans="1:3" x14ac:dyDescent="0.25">
      <c r="A27" t="s">
        <v>83</v>
      </c>
      <c r="B27" s="1">
        <v>0</v>
      </c>
      <c r="C27" s="1">
        <v>1</v>
      </c>
    </row>
    <row r="28" spans="1:3" x14ac:dyDescent="0.25">
      <c r="A28" t="s">
        <v>84</v>
      </c>
      <c r="B28" s="1">
        <v>0</v>
      </c>
      <c r="C28" s="1">
        <v>1</v>
      </c>
    </row>
    <row r="29" spans="1:3" x14ac:dyDescent="0.25">
      <c r="A29" t="s">
        <v>85</v>
      </c>
      <c r="B29" s="1">
        <v>0.3</v>
      </c>
      <c r="C29" s="1">
        <v>0.45</v>
      </c>
    </row>
    <row r="30" spans="1:3" x14ac:dyDescent="0.25">
      <c r="A30" t="s">
        <v>86</v>
      </c>
      <c r="B30" s="1">
        <v>0.28999999999999998</v>
      </c>
      <c r="C30" s="1">
        <v>0.56999999999999995</v>
      </c>
    </row>
    <row r="31" spans="1:3" x14ac:dyDescent="0.25">
      <c r="A31" t="s">
        <v>87</v>
      </c>
      <c r="B31" s="1">
        <v>0.28000000000000003</v>
      </c>
      <c r="C31" s="1">
        <v>0.66</v>
      </c>
    </row>
    <row r="32" spans="1:3" x14ac:dyDescent="0.25">
      <c r="A32" t="s">
        <v>88</v>
      </c>
      <c r="B32" s="1">
        <v>0.17</v>
      </c>
      <c r="C32" s="1">
        <v>0.7</v>
      </c>
    </row>
    <row r="33" spans="1:3" x14ac:dyDescent="0.25">
      <c r="A33" t="s">
        <v>89</v>
      </c>
      <c r="B33" s="1">
        <v>0.14000000000000001</v>
      </c>
      <c r="C33" s="1">
        <v>0.79</v>
      </c>
    </row>
    <row r="34" spans="1:3" x14ac:dyDescent="0.25">
      <c r="A34" t="s">
        <v>90</v>
      </c>
      <c r="B34" s="1">
        <v>0.09</v>
      </c>
      <c r="C34" s="1">
        <v>0.84</v>
      </c>
    </row>
    <row r="35" spans="1:3" x14ac:dyDescent="0.25">
      <c r="A35" t="s">
        <v>91</v>
      </c>
      <c r="B35" s="1">
        <v>0</v>
      </c>
      <c r="C35" s="1">
        <v>1</v>
      </c>
    </row>
    <row r="36" spans="1:3" x14ac:dyDescent="0.25">
      <c r="A36" t="s">
        <v>92</v>
      </c>
      <c r="B36" s="1">
        <v>0</v>
      </c>
      <c r="C36" s="1">
        <v>1</v>
      </c>
    </row>
    <row r="37" spans="1:3" x14ac:dyDescent="0.25">
      <c r="A37" t="s">
        <v>93</v>
      </c>
      <c r="B37" s="1">
        <v>0</v>
      </c>
      <c r="C37" s="1">
        <v>1</v>
      </c>
    </row>
    <row r="38" spans="1:3" x14ac:dyDescent="0.25">
      <c r="A38" t="s">
        <v>94</v>
      </c>
      <c r="B38" s="1">
        <v>0.4</v>
      </c>
      <c r="C38" s="1">
        <v>0.6</v>
      </c>
    </row>
    <row r="39" spans="1:3" x14ac:dyDescent="0.25">
      <c r="A39" t="s">
        <v>95</v>
      </c>
      <c r="B39" s="1">
        <v>0.36</v>
      </c>
      <c r="C39" s="1">
        <v>0.5</v>
      </c>
    </row>
    <row r="40" spans="1:3" x14ac:dyDescent="0.25">
      <c r="A40" t="s">
        <v>96</v>
      </c>
      <c r="B40" s="1">
        <v>0.25</v>
      </c>
      <c r="C40" s="1">
        <v>0.62</v>
      </c>
    </row>
    <row r="41" spans="1:3" x14ac:dyDescent="0.25">
      <c r="A41" t="s">
        <v>97</v>
      </c>
      <c r="B41" s="1">
        <v>0.24</v>
      </c>
      <c r="C41" s="1">
        <v>0.63</v>
      </c>
    </row>
    <row r="42" spans="1:3" x14ac:dyDescent="0.25">
      <c r="A42" t="s">
        <v>98</v>
      </c>
      <c r="B42" s="1">
        <v>0.2</v>
      </c>
      <c r="C42" s="1">
        <v>0.69</v>
      </c>
    </row>
    <row r="43" spans="1:3" x14ac:dyDescent="0.25">
      <c r="A43" t="s">
        <v>99</v>
      </c>
      <c r="B43" s="1">
        <v>0.13</v>
      </c>
      <c r="C43" s="1">
        <v>0.79</v>
      </c>
    </row>
    <row r="44" spans="1:3" x14ac:dyDescent="0.25">
      <c r="A44" t="s">
        <v>100</v>
      </c>
      <c r="B44" s="1">
        <v>0.06</v>
      </c>
      <c r="C44" s="1">
        <v>0.89</v>
      </c>
    </row>
    <row r="45" spans="1:3" x14ac:dyDescent="0.25">
      <c r="A45" t="s">
        <v>101</v>
      </c>
      <c r="B45" s="1">
        <v>0.02</v>
      </c>
      <c r="C45" s="1">
        <v>0.96</v>
      </c>
    </row>
    <row r="46" spans="1:3" x14ac:dyDescent="0.25">
      <c r="A46" t="s">
        <v>102</v>
      </c>
      <c r="B46" s="1">
        <v>0</v>
      </c>
      <c r="C46" s="1">
        <v>1</v>
      </c>
    </row>
  </sheetData>
  <mergeCells count="8">
    <mergeCell ref="T2:U2"/>
    <mergeCell ref="H12:I12"/>
    <mergeCell ref="E2:F2"/>
    <mergeCell ref="H2:I2"/>
    <mergeCell ref="K2:L2"/>
    <mergeCell ref="N2:O2"/>
    <mergeCell ref="Q2:R2"/>
    <mergeCell ref="E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Age</vt:lpstr>
      <vt:lpstr>Guts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Malinowski</dc:creator>
  <cp:lastModifiedBy>Ian Malinowski</cp:lastModifiedBy>
  <dcterms:created xsi:type="dcterms:W3CDTF">2014-03-03T20:24:14Z</dcterms:created>
  <dcterms:modified xsi:type="dcterms:W3CDTF">2014-03-04T04:06:44Z</dcterms:modified>
</cp:coreProperties>
</file>